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35" windowWidth="8400" windowHeight="4965" tabRatio="819" activeTab="2"/>
  </bookViews>
  <sheets>
    <sheet name="TH19A" sheetId="1" r:id="rId1"/>
    <sheet name="TP19A" sheetId="2" r:id="rId2"/>
    <sheet name="NL19A" sheetId="3" r:id="rId3"/>
  </sheets>
  <definedNames>
    <definedName name="_xlnm.Print_Titles" localSheetId="0">'TH19A'!$6:$7</definedName>
    <definedName name="_xlnm.Print_Titles" localSheetId="1">'TP19A'!$8:$9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bổ sung thêm vao ct</t>
        </r>
      </text>
    </comment>
  </commentList>
</comments>
</file>

<file path=xl/sharedStrings.xml><?xml version="1.0" encoding="utf-8"?>
<sst xmlns="http://schemas.openxmlformats.org/spreadsheetml/2006/main" count="384" uniqueCount="207">
  <si>
    <t>NƠI SINH</t>
  </si>
  <si>
    <t>Chính trị</t>
  </si>
  <si>
    <t>Tin học</t>
  </si>
  <si>
    <t>TT</t>
  </si>
  <si>
    <t>Tiếng Anh</t>
  </si>
  <si>
    <t>Giáo dục thể chất</t>
  </si>
  <si>
    <t>Pháp luật</t>
  </si>
  <si>
    <t>LÔÙP : KC11T1</t>
  </si>
  <si>
    <t>Vẽ kỹ thuật</t>
  </si>
  <si>
    <t>MAHS</t>
  </si>
  <si>
    <t>HỌ</t>
  </si>
  <si>
    <t>TÊN</t>
  </si>
  <si>
    <t>NGÀY SINH</t>
  </si>
  <si>
    <t>BỘ NÔNG NGHIỆP VÀ PTNT</t>
  </si>
  <si>
    <t>Kỹ thuật soạn thảo văn bản</t>
  </si>
  <si>
    <t>Nam</t>
  </si>
  <si>
    <t>Kinh</t>
  </si>
  <si>
    <t>Đạt</t>
  </si>
  <si>
    <t>Nữ</t>
  </si>
  <si>
    <t>GiỚI TÍNH</t>
  </si>
  <si>
    <t>DÂN TỘC</t>
  </si>
  <si>
    <t>Trung</t>
  </si>
  <si>
    <t>TP.HCM</t>
  </si>
  <si>
    <t>Lâm Đồng</t>
  </si>
  <si>
    <t>Ngân</t>
  </si>
  <si>
    <t>An Giang</t>
  </si>
  <si>
    <t>GIỚI TÍNH</t>
  </si>
  <si>
    <t>Cơ kỹ thuật</t>
  </si>
  <si>
    <t>Kiệt</t>
  </si>
  <si>
    <t>28/12/2002</t>
  </si>
  <si>
    <t>TRƯỜNG TCCN-LTTP</t>
  </si>
  <si>
    <t>Tâm</t>
  </si>
  <si>
    <t>Vinh</t>
  </si>
  <si>
    <t>3/11/2002</t>
  </si>
  <si>
    <t>Kỹ thuật phòng thí nghiệm</t>
  </si>
  <si>
    <t>Hóa sinh thực phẩm</t>
  </si>
  <si>
    <t>Nước và chất lượng nước</t>
  </si>
  <si>
    <t>Nguyên</t>
  </si>
  <si>
    <t>Bảo</t>
  </si>
  <si>
    <t>Mẫn</t>
  </si>
  <si>
    <t>Nguyễn Trung</t>
  </si>
  <si>
    <t>Lê Hoài</t>
  </si>
  <si>
    <t>Thiện</t>
  </si>
  <si>
    <t>CỘNG HÒA XÃ HỘI CHỦ NGHĨA VIỆT NAM</t>
  </si>
  <si>
    <t>Độc lập - Tự do - Hạnh phúc</t>
  </si>
  <si>
    <t>An</t>
  </si>
  <si>
    <t>Thủy</t>
  </si>
  <si>
    <t>Duy</t>
  </si>
  <si>
    <t>Nhàn</t>
  </si>
  <si>
    <t>Nguyễn Văn</t>
  </si>
  <si>
    <t>Khánh</t>
  </si>
  <si>
    <t>TL.HIỆU TRƯỞNG</t>
  </si>
  <si>
    <t>Người lập bảng</t>
  </si>
  <si>
    <t>TP.ĐÀO TẠO</t>
  </si>
  <si>
    <t>Nguyễn Thị Thu Sâm</t>
  </si>
  <si>
    <t>Đặng Minh Thiện</t>
  </si>
  <si>
    <t>My</t>
  </si>
  <si>
    <t>Phong</t>
  </si>
  <si>
    <t>Quân</t>
  </si>
  <si>
    <t>Trần Minh</t>
  </si>
  <si>
    <t>Vy</t>
  </si>
  <si>
    <t>Khoa</t>
  </si>
  <si>
    <t>LỚP: NL19A</t>
  </si>
  <si>
    <t>LỚP: TP19A</t>
  </si>
  <si>
    <t>LỚP: TH19A</t>
  </si>
  <si>
    <t>194TH014</t>
  </si>
  <si>
    <t>194TH015</t>
  </si>
  <si>
    <t>Trần Nguyễn Hoàng</t>
  </si>
  <si>
    <t>194TH016</t>
  </si>
  <si>
    <t>Nguyễn Trần Hoàng</t>
  </si>
  <si>
    <t>194TH017</t>
  </si>
  <si>
    <t xml:space="preserve">Nguyễn Võ Anh </t>
  </si>
  <si>
    <t>194TH018</t>
  </si>
  <si>
    <t>Trần Hồng</t>
  </si>
  <si>
    <t>194TH019</t>
  </si>
  <si>
    <t xml:space="preserve">Thạch Trung </t>
  </si>
  <si>
    <t>Nghĩa</t>
  </si>
  <si>
    <t>194TH020</t>
  </si>
  <si>
    <t>Lý Trí</t>
  </si>
  <si>
    <t>194TH021</t>
  </si>
  <si>
    <t>Nguyễn Bảo Trường</t>
  </si>
  <si>
    <t>194TH022</t>
  </si>
  <si>
    <t>194TH024</t>
  </si>
  <si>
    <t>Dương Ngọc Hoàng</t>
  </si>
  <si>
    <t>Vĩ</t>
  </si>
  <si>
    <t>Lê Vĩnh</t>
  </si>
  <si>
    <t>25/3/2000</t>
  </si>
  <si>
    <t>6/12/2002</t>
  </si>
  <si>
    <t>24/8/2002</t>
  </si>
  <si>
    <t>18/12/2003</t>
  </si>
  <si>
    <t>Bến Tre</t>
  </si>
  <si>
    <t>24/12/2003</t>
  </si>
  <si>
    <t>17/6/2003</t>
  </si>
  <si>
    <t>Khơme</t>
  </si>
  <si>
    <t>30/11/2002</t>
  </si>
  <si>
    <t>24/7/2002</t>
  </si>
  <si>
    <t>10/10/2003</t>
  </si>
  <si>
    <t>17/4/2003</t>
  </si>
  <si>
    <t>191TP001</t>
  </si>
  <si>
    <t>194TP002</t>
  </si>
  <si>
    <t>191TP003</t>
  </si>
  <si>
    <t>194TP004</t>
  </si>
  <si>
    <t>194TP005</t>
  </si>
  <si>
    <t>194TP006</t>
  </si>
  <si>
    <t>194TP007</t>
  </si>
  <si>
    <t>194TP008</t>
  </si>
  <si>
    <t>194TP009</t>
  </si>
  <si>
    <t>194TP010</t>
  </si>
  <si>
    <t>194TP011</t>
  </si>
  <si>
    <t>194TP012</t>
  </si>
  <si>
    <t>191TP013</t>
  </si>
  <si>
    <t>Trần Tiến</t>
  </si>
  <si>
    <t>Lê Kim</t>
  </si>
  <si>
    <t>23/2/2003</t>
  </si>
  <si>
    <t>Lê Thị Tố</t>
  </si>
  <si>
    <t>4/5/2000</t>
  </si>
  <si>
    <t>Võ Thị Kim</t>
  </si>
  <si>
    <t>12/2/2002</t>
  </si>
  <si>
    <t>Nguyễn Hoàng</t>
  </si>
  <si>
    <t>Phi</t>
  </si>
  <si>
    <t>19/11/2003</t>
  </si>
  <si>
    <t>Đặng Kim</t>
  </si>
  <si>
    <t>Phượng</t>
  </si>
  <si>
    <t>1/6/1984</t>
  </si>
  <si>
    <t>Mã Minh</t>
  </si>
  <si>
    <t>14/7/2000</t>
  </si>
  <si>
    <t>Thạch Võ Ngọc</t>
  </si>
  <si>
    <t>Thương</t>
  </si>
  <si>
    <t>15/12/2003</t>
  </si>
  <si>
    <t>Nguyễn Đại</t>
  </si>
  <si>
    <t>Tín</t>
  </si>
  <si>
    <t>3/11/2003</t>
  </si>
  <si>
    <t>Huỳnh Nguyễn Phương</t>
  </si>
  <si>
    <t>2/6/2001</t>
  </si>
  <si>
    <t>Lê Ngọc Thành</t>
  </si>
  <si>
    <t>20/9/2002</t>
  </si>
  <si>
    <t>Phạm Phú</t>
  </si>
  <si>
    <t>Quốc</t>
  </si>
  <si>
    <t>21/6/1994</t>
  </si>
  <si>
    <t xml:space="preserve">Đặng Thị Thanh </t>
  </si>
  <si>
    <t>29/9/1999</t>
  </si>
  <si>
    <t>Vương Mỹ</t>
  </si>
  <si>
    <t>16/11/2001</t>
  </si>
  <si>
    <t>194NL025</t>
  </si>
  <si>
    <t>194NL026</t>
  </si>
  <si>
    <t>194NL027</t>
  </si>
  <si>
    <t>194NL028</t>
  </si>
  <si>
    <t>194NL029</t>
  </si>
  <si>
    <t>194NL030</t>
  </si>
  <si>
    <t>194NL031</t>
  </si>
  <si>
    <t>194NL032</t>
  </si>
  <si>
    <t>194NL033</t>
  </si>
  <si>
    <t>194NL034</t>
  </si>
  <si>
    <t>194NL035</t>
  </si>
  <si>
    <t>194NL036</t>
  </si>
  <si>
    <t xml:space="preserve">Trương Trường </t>
  </si>
  <si>
    <t>Trương Văn</t>
  </si>
  <si>
    <t>7/5/2003</t>
  </si>
  <si>
    <t>Đàm Thế</t>
  </si>
  <si>
    <t>Lương</t>
  </si>
  <si>
    <t>18/1/2002</t>
  </si>
  <si>
    <t>Bắc Kạn</t>
  </si>
  <si>
    <t>Tày</t>
  </si>
  <si>
    <t>Jơr Long Thang</t>
  </si>
  <si>
    <t>Lưu</t>
  </si>
  <si>
    <t>27/3/2001</t>
  </si>
  <si>
    <t>Churu</t>
  </si>
  <si>
    <t>Huỳnh Lê Minh</t>
  </si>
  <si>
    <t>Nghị</t>
  </si>
  <si>
    <t>19/10/2001</t>
  </si>
  <si>
    <t>14/8/2003</t>
  </si>
  <si>
    <t xml:space="preserve">Trần Công </t>
  </si>
  <si>
    <t>Tiến</t>
  </si>
  <si>
    <t>11/9/2003</t>
  </si>
  <si>
    <t>Lâm Quang</t>
  </si>
  <si>
    <t>29/9/2003</t>
  </si>
  <si>
    <t xml:space="preserve">Nông Công </t>
  </si>
  <si>
    <t>Văn</t>
  </si>
  <si>
    <t>21/4/2001</t>
  </si>
  <si>
    <t>Bình Phước</t>
  </si>
  <si>
    <t>27/9/2003</t>
  </si>
  <si>
    <t>02/8/2002</t>
  </si>
  <si>
    <t>Lý Văn</t>
  </si>
  <si>
    <t>Tân</t>
  </si>
  <si>
    <t>29/5/2007</t>
  </si>
  <si>
    <t>Dao</t>
  </si>
  <si>
    <t>DAÂN TỘC</t>
  </si>
  <si>
    <t>Tin học  nâng cao</t>
  </si>
  <si>
    <t>194NL039</t>
  </si>
  <si>
    <t>194TP040</t>
  </si>
  <si>
    <t>194TH037</t>
  </si>
  <si>
    <t>Xếp loại</t>
  </si>
  <si>
    <t>Điểm TBC học kỳ 1(2018-2019)</t>
  </si>
  <si>
    <t>KẾT QUẢ HỌC TẬP HỌC KỲ 1 (2018-2019)</t>
  </si>
  <si>
    <t>Tổng kết:</t>
  </si>
  <si>
    <t>SL</t>
  </si>
  <si>
    <t>%</t>
  </si>
  <si>
    <t>- Xuất sắc:</t>
  </si>
  <si>
    <t>- Giỏi:</t>
  </si>
  <si>
    <t>- Khá:</t>
  </si>
  <si>
    <t>- TB Khá:</t>
  </si>
  <si>
    <t>- Trung bình:</t>
  </si>
  <si>
    <t>- Yếu:</t>
  </si>
  <si>
    <t>TC</t>
  </si>
  <si>
    <t>Ngày 21  tháng  01   năm 2019</t>
  </si>
  <si>
    <t>Ngày 21     tháng  01    năm 2019</t>
  </si>
  <si>
    <t>Ngày  21     tháng  01    năm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</si>
</sst>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d/mm/yyyy"/>
    <numFmt numFmtId="167" formatCode="#,##0.0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2"/>
      <name val="VNI-Times"/>
      <family val="0"/>
    </font>
    <font>
      <sz val="11"/>
      <color indexed="8"/>
      <name val="Calibri"/>
      <family val="2"/>
    </font>
    <font>
      <sz val="10"/>
      <name val="VNI-Times"/>
      <family val="0"/>
    </font>
    <font>
      <sz val="12"/>
      <name val="Times New Roman"/>
      <family val="1"/>
    </font>
    <font>
      <b/>
      <sz val="12"/>
      <name val="VNI-Times"/>
      <family val="0"/>
    </font>
    <font>
      <sz val="11"/>
      <name val="Times New Roman"/>
      <family val="1"/>
    </font>
    <font>
      <sz val="8"/>
      <name val="VNI-Time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5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75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5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5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VNI-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 textRotation="90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0" borderId="0" xfId="0" applyFont="1" applyFill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164" fontId="11" fillId="0" borderId="15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4" fontId="57" fillId="0" borderId="14" xfId="0" applyNumberFormat="1" applyFont="1" applyFill="1" applyBorder="1" applyAlignment="1">
      <alignment horizontal="center" textRotation="90"/>
    </xf>
    <xf numFmtId="0" fontId="58" fillId="0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/>
    </xf>
    <xf numFmtId="14" fontId="58" fillId="0" borderId="15" xfId="0" applyNumberFormat="1" applyFont="1" applyFill="1" applyBorder="1" applyAlignment="1" quotePrefix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14" fontId="58" fillId="0" borderId="11" xfId="0" applyNumberFormat="1" applyFont="1" applyFill="1" applyBorder="1" applyAlignment="1" quotePrefix="1">
      <alignment horizontal="center"/>
    </xf>
    <xf numFmtId="0" fontId="58" fillId="0" borderId="11" xfId="0" applyFont="1" applyFill="1" applyBorder="1" applyAlignment="1" quotePrefix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/>
    </xf>
    <xf numFmtId="0" fontId="58" fillId="0" borderId="12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1" fontId="57" fillId="0" borderId="10" xfId="0" applyNumberFormat="1" applyFont="1" applyFill="1" applyBorder="1" applyAlignment="1">
      <alignment textRotation="90"/>
    </xf>
    <xf numFmtId="0" fontId="57" fillId="0" borderId="15" xfId="0" applyFont="1" applyBorder="1" applyAlignment="1">
      <alignment horizontal="center"/>
    </xf>
    <xf numFmtId="0" fontId="58" fillId="33" borderId="15" xfId="0" applyFont="1" applyFill="1" applyBorder="1" applyAlignment="1">
      <alignment/>
    </xf>
    <xf numFmtId="0" fontId="59" fillId="33" borderId="15" xfId="0" applyFont="1" applyFill="1" applyBorder="1" applyAlignment="1">
      <alignment horizontal="left"/>
    </xf>
    <xf numFmtId="14" fontId="58" fillId="33" borderId="15" xfId="0" applyNumberFormat="1" applyFont="1" applyFill="1" applyBorder="1" applyAlignment="1" quotePrefix="1">
      <alignment horizontal="center"/>
    </xf>
    <xf numFmtId="0" fontId="58" fillId="33" borderId="15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 horizontal="left"/>
    </xf>
    <xf numFmtId="14" fontId="58" fillId="0" borderId="11" xfId="0" applyNumberFormat="1" applyFont="1" applyBorder="1" applyAlignment="1" quotePrefix="1">
      <alignment horizontal="center"/>
    </xf>
    <xf numFmtId="0" fontId="58" fillId="33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58" fillId="0" borderId="11" xfId="0" applyFont="1" applyBorder="1" applyAlignment="1" quotePrefix="1">
      <alignment horizontal="center"/>
    </xf>
    <xf numFmtId="0" fontId="58" fillId="33" borderId="11" xfId="0" applyFont="1" applyFill="1" applyBorder="1" applyAlignment="1">
      <alignment/>
    </xf>
    <xf numFmtId="0" fontId="59" fillId="33" borderId="11" xfId="0" applyFont="1" applyFill="1" applyBorder="1" applyAlignment="1">
      <alignment horizontal="left"/>
    </xf>
    <xf numFmtId="0" fontId="58" fillId="33" borderId="11" xfId="0" applyFont="1" applyFill="1" applyBorder="1" applyAlignment="1" quotePrefix="1">
      <alignment horizontal="center"/>
    </xf>
    <xf numFmtId="0" fontId="58" fillId="0" borderId="11" xfId="0" applyFont="1" applyBorder="1" applyAlignment="1">
      <alignment wrapText="1"/>
    </xf>
    <xf numFmtId="164" fontId="7" fillId="0" borderId="22" xfId="0" applyNumberFormat="1" applyFont="1" applyFill="1" applyBorder="1" applyAlignment="1">
      <alignment/>
    </xf>
    <xf numFmtId="14" fontId="58" fillId="33" borderId="11" xfId="0" applyNumberFormat="1" applyFont="1" applyFill="1" applyBorder="1" applyAlignment="1" quotePrefix="1">
      <alignment horizontal="center"/>
    </xf>
    <xf numFmtId="0" fontId="58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58" fillId="0" borderId="21" xfId="0" applyFont="1" applyBorder="1" applyAlignment="1">
      <alignment/>
    </xf>
    <xf numFmtId="0" fontId="59" fillId="0" borderId="21" xfId="0" applyFont="1" applyBorder="1" applyAlignment="1">
      <alignment horizontal="left"/>
    </xf>
    <xf numFmtId="14" fontId="58" fillId="0" borderId="21" xfId="0" applyNumberFormat="1" applyFont="1" applyBorder="1" applyAlignment="1" quotePrefix="1">
      <alignment horizontal="center"/>
    </xf>
    <xf numFmtId="0" fontId="58" fillId="0" borderId="21" xfId="0" applyFont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4" fontId="7" fillId="0" borderId="0" xfId="0" applyNumberFormat="1" applyFont="1" applyBorder="1" applyAlignment="1" quotePrefix="1">
      <alignment horizontal="left"/>
    </xf>
    <xf numFmtId="0" fontId="7" fillId="0" borderId="21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7" fillId="0" borderId="21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0" fontId="7" fillId="0" borderId="11" xfId="0" applyFont="1" applyBorder="1" applyAlignment="1" quotePrefix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/>
    </xf>
    <xf numFmtId="164" fontId="7" fillId="0" borderId="21" xfId="0" applyNumberFormat="1" applyFont="1" applyBorder="1" applyAlignment="1" quotePrefix="1">
      <alignment horizontal="right"/>
    </xf>
    <xf numFmtId="164" fontId="7" fillId="0" borderId="11" xfId="0" applyNumberFormat="1" applyFont="1" applyBorder="1" applyAlignment="1" quotePrefix="1">
      <alignment horizontal="right"/>
    </xf>
    <xf numFmtId="0" fontId="7" fillId="0" borderId="10" xfId="0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9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FF0000"/>
      </font>
    </dxf>
    <dxf>
      <font>
        <b/>
        <i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 val="0"/>
        <color indexed="10"/>
      </font>
    </dxf>
    <dxf>
      <font>
        <b/>
        <i/>
        <color indexed="8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9C0006"/>
      </font>
      <border/>
    </dxf>
    <dxf>
      <font>
        <color rgb="FFFF0000"/>
      </font>
      <border/>
    </dxf>
    <dxf>
      <font>
        <b/>
        <i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</xdr:row>
      <xdr:rowOff>9525</xdr:rowOff>
    </xdr:from>
    <xdr:to>
      <xdr:col>2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238250" y="485775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38100</xdr:rowOff>
    </xdr:from>
    <xdr:to>
      <xdr:col>14</xdr:col>
      <xdr:colOff>447675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5553075" y="51435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228600</xdr:rowOff>
    </xdr:from>
    <xdr:to>
      <xdr:col>2</xdr:col>
      <xdr:colOff>1323975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47750" y="466725"/>
          <a:ext cx="16859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10</xdr:col>
      <xdr:colOff>180975</xdr:colOff>
      <xdr:row>2</xdr:row>
      <xdr:rowOff>9525</xdr:rowOff>
    </xdr:from>
    <xdr:to>
      <xdr:col>15</xdr:col>
      <xdr:colOff>238125</xdr:colOff>
      <xdr:row>2</xdr:row>
      <xdr:rowOff>19050</xdr:rowOff>
    </xdr:to>
    <xdr:sp>
      <xdr:nvSpPr>
        <xdr:cNvPr id="2" name="Straight Connector 6"/>
        <xdr:cNvSpPr>
          <a:spLocks/>
        </xdr:cNvSpPr>
      </xdr:nvSpPr>
      <xdr:spPr>
        <a:xfrm>
          <a:off x="4857750" y="485775"/>
          <a:ext cx="2200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19050</xdr:rowOff>
    </xdr:from>
    <xdr:to>
      <xdr:col>2</xdr:col>
      <xdr:colOff>1009650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781050" y="4953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10</xdr:col>
      <xdr:colOff>238125</xdr:colOff>
      <xdr:row>1</xdr:row>
      <xdr:rowOff>219075</xdr:rowOff>
    </xdr:from>
    <xdr:to>
      <xdr:col>14</xdr:col>
      <xdr:colOff>342900</xdr:colOff>
      <xdr:row>1</xdr:row>
      <xdr:rowOff>228600</xdr:rowOff>
    </xdr:to>
    <xdr:sp>
      <xdr:nvSpPr>
        <xdr:cNvPr id="2" name="Straight Connector 4"/>
        <xdr:cNvSpPr>
          <a:spLocks/>
        </xdr:cNvSpPr>
      </xdr:nvSpPr>
      <xdr:spPr>
        <a:xfrm flipV="1">
          <a:off x="4581525" y="457200"/>
          <a:ext cx="2352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zoomScale="84" zoomScaleNormal="84" zoomScalePageLayoutView="0" workbookViewId="0" topLeftCell="A1">
      <selection activeCell="J25" sqref="J25:Q25"/>
    </sheetView>
  </sheetViews>
  <sheetFormatPr defaultColWidth="8.796875" defaultRowHeight="15"/>
  <cols>
    <col min="1" max="1" width="2.8984375" style="9" customWidth="1"/>
    <col min="2" max="2" width="11.5" style="19" customWidth="1"/>
    <col min="3" max="3" width="17.3984375" style="9" customWidth="1"/>
    <col min="4" max="4" width="7.69921875" style="9" customWidth="1"/>
    <col min="5" max="5" width="13.69921875" style="2" hidden="1" customWidth="1"/>
    <col min="6" max="6" width="13.09765625" style="2" hidden="1" customWidth="1"/>
    <col min="7" max="8" width="7.69921875" style="2" hidden="1" customWidth="1"/>
    <col min="9" max="9" width="5.69921875" style="9" customWidth="1"/>
    <col min="10" max="10" width="5.69921875" style="33" customWidth="1"/>
    <col min="11" max="15" width="5.69921875" style="9" customWidth="1"/>
    <col min="16" max="16" width="4.8984375" style="9" customWidth="1"/>
    <col min="17" max="17" width="8.09765625" style="9" customWidth="1"/>
    <col min="18" max="18" width="0" style="9" hidden="1" customWidth="1"/>
    <col min="19" max="16384" width="9" style="9" customWidth="1"/>
  </cols>
  <sheetData>
    <row r="1" spans="1:30" ht="18.75">
      <c r="A1" s="146" t="s">
        <v>13</v>
      </c>
      <c r="B1" s="146"/>
      <c r="C1" s="146"/>
      <c r="D1" s="146"/>
      <c r="E1" s="146"/>
      <c r="F1" s="15"/>
      <c r="G1" s="15"/>
      <c r="H1" s="15"/>
      <c r="I1" s="46"/>
      <c r="J1" s="143" t="s">
        <v>43</v>
      </c>
      <c r="K1" s="143"/>
      <c r="L1" s="143"/>
      <c r="M1" s="143"/>
      <c r="N1" s="143"/>
      <c r="O1" s="143"/>
      <c r="P1" s="143"/>
      <c r="Q1" s="143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18.75">
      <c r="A2" s="139" t="s">
        <v>30</v>
      </c>
      <c r="B2" s="139"/>
      <c r="C2" s="139"/>
      <c r="D2" s="139"/>
      <c r="E2" s="139"/>
      <c r="F2" s="15"/>
      <c r="G2" s="15"/>
      <c r="H2" s="15"/>
      <c r="I2" s="46"/>
      <c r="J2" s="143" t="s">
        <v>44</v>
      </c>
      <c r="K2" s="143"/>
      <c r="L2" s="143"/>
      <c r="M2" s="143"/>
      <c r="N2" s="143"/>
      <c r="O2" s="143"/>
      <c r="P2" s="143"/>
      <c r="Q2" s="143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14" ht="14.25" customHeight="1">
      <c r="A3" s="18"/>
      <c r="B3" s="16"/>
      <c r="C3" s="15"/>
      <c r="D3" s="15"/>
      <c r="E3" s="15"/>
      <c r="F3" s="15"/>
      <c r="G3" s="15"/>
      <c r="H3" s="15"/>
      <c r="I3" s="15"/>
      <c r="K3" s="15"/>
      <c r="L3" s="15"/>
      <c r="M3" s="15"/>
      <c r="N3" s="17"/>
    </row>
    <row r="4" spans="1:17" ht="24" customHeight="1">
      <c r="A4" s="144" t="s">
        <v>193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24" customHeight="1">
      <c r="A5" s="145" t="s">
        <v>64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ht="143.25" customHeight="1">
      <c r="A6" s="12" t="s">
        <v>3</v>
      </c>
      <c r="B6" s="53" t="s">
        <v>9</v>
      </c>
      <c r="C6" s="37" t="s">
        <v>10</v>
      </c>
      <c r="D6" s="37" t="s">
        <v>11</v>
      </c>
      <c r="E6" s="37" t="s">
        <v>12</v>
      </c>
      <c r="F6" s="37" t="s">
        <v>0</v>
      </c>
      <c r="G6" s="37" t="s">
        <v>20</v>
      </c>
      <c r="H6" s="37" t="s">
        <v>19</v>
      </c>
      <c r="I6" s="76" t="s">
        <v>5</v>
      </c>
      <c r="J6" s="76" t="s">
        <v>1</v>
      </c>
      <c r="K6" s="76" t="s">
        <v>2</v>
      </c>
      <c r="L6" s="76" t="s">
        <v>4</v>
      </c>
      <c r="M6" s="76" t="s">
        <v>6</v>
      </c>
      <c r="N6" s="76" t="s">
        <v>187</v>
      </c>
      <c r="O6" s="76" t="s">
        <v>14</v>
      </c>
      <c r="P6" s="22" t="s">
        <v>192</v>
      </c>
      <c r="Q6" s="6" t="s">
        <v>191</v>
      </c>
    </row>
    <row r="7" spans="1:17" ht="12.75">
      <c r="A7" s="35"/>
      <c r="B7" s="54"/>
      <c r="C7" s="42"/>
      <c r="D7" s="34"/>
      <c r="E7" s="39"/>
      <c r="F7" s="36"/>
      <c r="G7" s="36"/>
      <c r="H7" s="36"/>
      <c r="I7" s="21">
        <v>1</v>
      </c>
      <c r="J7" s="52">
        <v>2</v>
      </c>
      <c r="K7" s="21">
        <v>1</v>
      </c>
      <c r="L7" s="21">
        <v>3</v>
      </c>
      <c r="M7" s="21">
        <v>1</v>
      </c>
      <c r="N7" s="21">
        <v>4</v>
      </c>
      <c r="O7" s="50">
        <v>1</v>
      </c>
      <c r="P7" s="154">
        <f>SUM(J7:O7)</f>
        <v>12</v>
      </c>
      <c r="Q7" s="21"/>
    </row>
    <row r="8" spans="1:18" ht="20.25" customHeight="1">
      <c r="A8" s="55">
        <v>1</v>
      </c>
      <c r="B8" s="98" t="s">
        <v>65</v>
      </c>
      <c r="C8" s="117" t="s">
        <v>41</v>
      </c>
      <c r="D8" s="118" t="s">
        <v>38</v>
      </c>
      <c r="E8" s="119" t="s">
        <v>86</v>
      </c>
      <c r="F8" s="120" t="s">
        <v>22</v>
      </c>
      <c r="G8" s="121" t="s">
        <v>16</v>
      </c>
      <c r="H8" s="121" t="s">
        <v>15</v>
      </c>
      <c r="I8" s="45">
        <v>7.3</v>
      </c>
      <c r="J8" s="69">
        <v>6.3</v>
      </c>
      <c r="K8" s="69">
        <v>8.9</v>
      </c>
      <c r="L8" s="69">
        <v>5</v>
      </c>
      <c r="M8" s="69">
        <v>7.4</v>
      </c>
      <c r="N8" s="51">
        <v>7.1</v>
      </c>
      <c r="O8" s="44">
        <v>6.2</v>
      </c>
      <c r="P8" s="152">
        <v>6.5</v>
      </c>
      <c r="Q8" s="126" t="str">
        <f>IF(P8&gt;=9,"Xuất sắc",IF(P8&gt;=8,"Giỏi",IF(P8&gt;=7,"Khá",IF(P8&gt;=6,"TB khá",IF(P8&gt;=5,"TB","Yếu")))))</f>
        <v>TB khá</v>
      </c>
      <c r="R8" s="125">
        <f>ROUND(SUMPRODUCT(J8:O8,$J$7:$O$7)/SUM($J$7:$O$7),1)</f>
        <v>6.5</v>
      </c>
    </row>
    <row r="9" spans="1:18" ht="20.25" customHeight="1">
      <c r="A9" s="7">
        <v>2</v>
      </c>
      <c r="B9" s="98" t="s">
        <v>66</v>
      </c>
      <c r="C9" s="99" t="s">
        <v>67</v>
      </c>
      <c r="D9" s="100" t="s">
        <v>47</v>
      </c>
      <c r="E9" s="101" t="s">
        <v>87</v>
      </c>
      <c r="F9" s="98" t="s">
        <v>22</v>
      </c>
      <c r="G9" s="102" t="s">
        <v>16</v>
      </c>
      <c r="H9" s="102" t="s">
        <v>15</v>
      </c>
      <c r="I9" s="7">
        <v>7.3</v>
      </c>
      <c r="J9" s="63">
        <v>7</v>
      </c>
      <c r="K9" s="63">
        <v>9</v>
      </c>
      <c r="L9" s="63">
        <v>5</v>
      </c>
      <c r="M9" s="63">
        <v>6.6</v>
      </c>
      <c r="N9" s="4">
        <v>6.7</v>
      </c>
      <c r="O9" s="5">
        <v>6.2</v>
      </c>
      <c r="P9" s="153">
        <v>6.5</v>
      </c>
      <c r="Q9" s="126" t="str">
        <f aca="true" t="shared" si="0" ref="Q9:Q18">IF(P9&gt;=9,"Xuất sắc",IF(P9&gt;=8,"Giỏi",IF(P9&gt;=7,"Khá",IF(P9&gt;=6,"TB khá",IF(P9&gt;=5,"TB","Yếu")))))</f>
        <v>TB khá</v>
      </c>
      <c r="R9" s="125">
        <f aca="true" t="shared" si="1" ref="R9:R18">ROUND(SUMPRODUCT(J9:O9,$J$7:$O$7)/SUM($J$7:$O$7),1)</f>
        <v>6.5</v>
      </c>
    </row>
    <row r="10" spans="1:18" ht="20.25" customHeight="1">
      <c r="A10" s="7">
        <v>3</v>
      </c>
      <c r="B10" s="98" t="s">
        <v>68</v>
      </c>
      <c r="C10" s="107" t="s">
        <v>69</v>
      </c>
      <c r="D10" s="108" t="s">
        <v>61</v>
      </c>
      <c r="E10" s="112" t="s">
        <v>88</v>
      </c>
      <c r="F10" s="102" t="s">
        <v>22</v>
      </c>
      <c r="G10" s="102" t="s">
        <v>16</v>
      </c>
      <c r="H10" s="102" t="s">
        <v>15</v>
      </c>
      <c r="I10" s="63">
        <v>7.1</v>
      </c>
      <c r="J10" s="63">
        <v>0</v>
      </c>
      <c r="K10" s="63">
        <v>0.9</v>
      </c>
      <c r="L10" s="63">
        <v>6.2</v>
      </c>
      <c r="M10" s="63">
        <v>7</v>
      </c>
      <c r="N10" s="4">
        <v>5.9</v>
      </c>
      <c r="O10" s="5">
        <v>6.5</v>
      </c>
      <c r="P10" s="153">
        <v>4.7</v>
      </c>
      <c r="Q10" s="126" t="str">
        <f t="shared" si="0"/>
        <v>Yếu</v>
      </c>
      <c r="R10" s="125">
        <f t="shared" si="1"/>
        <v>4.7</v>
      </c>
    </row>
    <row r="11" spans="1:18" ht="20.25" customHeight="1">
      <c r="A11" s="7">
        <v>4</v>
      </c>
      <c r="B11" s="98" t="s">
        <v>70</v>
      </c>
      <c r="C11" s="99" t="s">
        <v>71</v>
      </c>
      <c r="D11" s="100" t="s">
        <v>28</v>
      </c>
      <c r="E11" s="101" t="s">
        <v>89</v>
      </c>
      <c r="F11" s="98" t="s">
        <v>90</v>
      </c>
      <c r="G11" s="102" t="s">
        <v>16</v>
      </c>
      <c r="H11" s="102" t="s">
        <v>15</v>
      </c>
      <c r="I11" s="63">
        <v>8</v>
      </c>
      <c r="J11" s="63">
        <v>1.3</v>
      </c>
      <c r="K11" s="63">
        <v>9.6</v>
      </c>
      <c r="L11" s="63">
        <v>6.8</v>
      </c>
      <c r="M11" s="63">
        <v>5.6</v>
      </c>
      <c r="N11" s="4">
        <v>7.5</v>
      </c>
      <c r="O11" s="5">
        <v>7.1</v>
      </c>
      <c r="P11" s="153">
        <v>6.3</v>
      </c>
      <c r="Q11" s="126" t="str">
        <f t="shared" si="0"/>
        <v>TB khá</v>
      </c>
      <c r="R11" s="125">
        <f t="shared" si="1"/>
        <v>6.3</v>
      </c>
    </row>
    <row r="12" spans="1:18" ht="20.25" customHeight="1">
      <c r="A12" s="7">
        <v>5</v>
      </c>
      <c r="B12" s="98" t="s">
        <v>72</v>
      </c>
      <c r="C12" s="107" t="s">
        <v>73</v>
      </c>
      <c r="D12" s="108" t="s">
        <v>56</v>
      </c>
      <c r="E12" s="109" t="s">
        <v>91</v>
      </c>
      <c r="F12" s="102" t="s">
        <v>22</v>
      </c>
      <c r="G12" s="102" t="s">
        <v>16</v>
      </c>
      <c r="H12" s="102" t="s">
        <v>18</v>
      </c>
      <c r="I12" s="63">
        <v>6.6</v>
      </c>
      <c r="J12" s="63">
        <v>7.9</v>
      </c>
      <c r="K12" s="63">
        <v>6.5</v>
      </c>
      <c r="L12" s="63">
        <v>5</v>
      </c>
      <c r="M12" s="63">
        <v>8</v>
      </c>
      <c r="N12" s="4">
        <v>7.1</v>
      </c>
      <c r="O12" s="5">
        <v>7.1</v>
      </c>
      <c r="P12" s="153">
        <v>6.7</v>
      </c>
      <c r="Q12" s="126" t="str">
        <f t="shared" si="0"/>
        <v>TB khá</v>
      </c>
      <c r="R12" s="125">
        <f t="shared" si="1"/>
        <v>6.7</v>
      </c>
    </row>
    <row r="13" spans="1:18" ht="20.25" customHeight="1">
      <c r="A13" s="7">
        <v>6</v>
      </c>
      <c r="B13" s="98" t="s">
        <v>74</v>
      </c>
      <c r="C13" s="99" t="s">
        <v>75</v>
      </c>
      <c r="D13" s="100" t="s">
        <v>76</v>
      </c>
      <c r="E13" s="101" t="s">
        <v>92</v>
      </c>
      <c r="F13" s="98" t="s">
        <v>22</v>
      </c>
      <c r="G13" s="98" t="s">
        <v>93</v>
      </c>
      <c r="H13" s="102" t="s">
        <v>15</v>
      </c>
      <c r="I13" s="63">
        <v>7.3</v>
      </c>
      <c r="J13" s="63">
        <v>6.7</v>
      </c>
      <c r="K13" s="63">
        <v>8.7</v>
      </c>
      <c r="L13" s="63">
        <v>5</v>
      </c>
      <c r="M13" s="63">
        <v>6.2</v>
      </c>
      <c r="N13" s="4">
        <v>6.7</v>
      </c>
      <c r="O13" s="5">
        <v>6.2</v>
      </c>
      <c r="P13" s="153">
        <v>6.4</v>
      </c>
      <c r="Q13" s="126" t="str">
        <f t="shared" si="0"/>
        <v>TB khá</v>
      </c>
      <c r="R13" s="125">
        <f t="shared" si="1"/>
        <v>6.4</v>
      </c>
    </row>
    <row r="14" spans="1:18" ht="20.25" customHeight="1">
      <c r="A14" s="7">
        <v>7</v>
      </c>
      <c r="B14" s="98" t="s">
        <v>77</v>
      </c>
      <c r="C14" s="99" t="s">
        <v>78</v>
      </c>
      <c r="D14" s="100" t="s">
        <v>48</v>
      </c>
      <c r="E14" s="106" t="s">
        <v>94</v>
      </c>
      <c r="F14" s="98" t="s">
        <v>22</v>
      </c>
      <c r="G14" s="102" t="s">
        <v>16</v>
      </c>
      <c r="H14" s="102" t="s">
        <v>15</v>
      </c>
      <c r="I14" s="63">
        <v>7.1</v>
      </c>
      <c r="J14" s="63">
        <v>7</v>
      </c>
      <c r="K14" s="63">
        <v>7.9</v>
      </c>
      <c r="L14" s="63">
        <v>5.6</v>
      </c>
      <c r="M14" s="63">
        <v>6.6</v>
      </c>
      <c r="N14" s="4">
        <v>6.7</v>
      </c>
      <c r="O14" s="5">
        <v>7</v>
      </c>
      <c r="P14" s="153">
        <v>6.6</v>
      </c>
      <c r="Q14" s="126" t="str">
        <f t="shared" si="0"/>
        <v>TB khá</v>
      </c>
      <c r="R14" s="125">
        <f t="shared" si="1"/>
        <v>6.6</v>
      </c>
    </row>
    <row r="15" spans="1:18" ht="20.25" customHeight="1">
      <c r="A15" s="7">
        <v>8</v>
      </c>
      <c r="B15" s="98" t="s">
        <v>79</v>
      </c>
      <c r="C15" s="99" t="s">
        <v>80</v>
      </c>
      <c r="D15" s="100" t="s">
        <v>57</v>
      </c>
      <c r="E15" s="101" t="s">
        <v>29</v>
      </c>
      <c r="F15" s="98" t="s">
        <v>22</v>
      </c>
      <c r="G15" s="102" t="s">
        <v>16</v>
      </c>
      <c r="H15" s="102" t="s">
        <v>15</v>
      </c>
      <c r="I15" s="63">
        <v>6</v>
      </c>
      <c r="J15" s="63">
        <v>6.9</v>
      </c>
      <c r="K15" s="63">
        <v>8.4</v>
      </c>
      <c r="L15" s="63">
        <v>5.6</v>
      </c>
      <c r="M15" s="63">
        <v>6.4</v>
      </c>
      <c r="N15" s="4">
        <v>6</v>
      </c>
      <c r="O15" s="5">
        <v>5.8</v>
      </c>
      <c r="P15" s="153">
        <v>6.3</v>
      </c>
      <c r="Q15" s="126" t="str">
        <f t="shared" si="0"/>
        <v>TB khá</v>
      </c>
      <c r="R15" s="125">
        <f t="shared" si="1"/>
        <v>6.3</v>
      </c>
    </row>
    <row r="16" spans="1:18" ht="20.25" customHeight="1">
      <c r="A16" s="7">
        <v>9</v>
      </c>
      <c r="B16" s="98" t="s">
        <v>81</v>
      </c>
      <c r="C16" s="99" t="s">
        <v>49</v>
      </c>
      <c r="D16" s="100" t="s">
        <v>42</v>
      </c>
      <c r="E16" s="101" t="s">
        <v>95</v>
      </c>
      <c r="F16" s="98" t="s">
        <v>22</v>
      </c>
      <c r="G16" s="102" t="s">
        <v>16</v>
      </c>
      <c r="H16" s="102" t="s">
        <v>15</v>
      </c>
      <c r="I16" s="63">
        <v>7</v>
      </c>
      <c r="J16" s="63">
        <v>6</v>
      </c>
      <c r="K16" s="63">
        <v>8.3</v>
      </c>
      <c r="L16" s="63">
        <v>5</v>
      </c>
      <c r="M16" s="63">
        <v>6.6</v>
      </c>
      <c r="N16" s="4">
        <v>6.5</v>
      </c>
      <c r="O16" s="5">
        <v>5.8</v>
      </c>
      <c r="P16" s="153">
        <v>6.1</v>
      </c>
      <c r="Q16" s="126" t="str">
        <f t="shared" si="0"/>
        <v>TB khá</v>
      </c>
      <c r="R16" s="125">
        <f t="shared" si="1"/>
        <v>6.1</v>
      </c>
    </row>
    <row r="17" spans="1:18" ht="20.25" customHeight="1">
      <c r="A17" s="7">
        <v>10</v>
      </c>
      <c r="B17" s="98" t="s">
        <v>82</v>
      </c>
      <c r="C17" s="107" t="s">
        <v>83</v>
      </c>
      <c r="D17" s="108" t="s">
        <v>84</v>
      </c>
      <c r="E17" s="112" t="s">
        <v>96</v>
      </c>
      <c r="F17" s="102" t="s">
        <v>22</v>
      </c>
      <c r="G17" s="102" t="s">
        <v>16</v>
      </c>
      <c r="H17" s="102" t="s">
        <v>15</v>
      </c>
      <c r="I17" s="63">
        <v>7.1</v>
      </c>
      <c r="J17" s="63">
        <v>5.5</v>
      </c>
      <c r="K17" s="63">
        <v>8.6</v>
      </c>
      <c r="L17" s="63">
        <v>5.1</v>
      </c>
      <c r="M17" s="63">
        <v>7.6</v>
      </c>
      <c r="N17" s="4">
        <v>7.3</v>
      </c>
      <c r="O17" s="5">
        <v>6.6</v>
      </c>
      <c r="P17" s="153">
        <v>6.5</v>
      </c>
      <c r="Q17" s="126" t="str">
        <f t="shared" si="0"/>
        <v>TB khá</v>
      </c>
      <c r="R17" s="125">
        <f t="shared" si="1"/>
        <v>6.5</v>
      </c>
    </row>
    <row r="18" spans="1:18" ht="20.25" customHeight="1">
      <c r="A18" s="8">
        <v>11</v>
      </c>
      <c r="B18" s="84" t="s">
        <v>190</v>
      </c>
      <c r="C18" s="85" t="s">
        <v>85</v>
      </c>
      <c r="D18" s="156" t="s">
        <v>57</v>
      </c>
      <c r="E18" s="86" t="s">
        <v>97</v>
      </c>
      <c r="F18" s="84" t="s">
        <v>22</v>
      </c>
      <c r="G18" s="157" t="s">
        <v>16</v>
      </c>
      <c r="H18" s="84" t="s">
        <v>15</v>
      </c>
      <c r="I18" s="71">
        <v>7.9</v>
      </c>
      <c r="J18" s="71">
        <v>7.7</v>
      </c>
      <c r="K18" s="71">
        <v>7.9</v>
      </c>
      <c r="L18" s="71">
        <v>6.2</v>
      </c>
      <c r="M18" s="71">
        <v>8</v>
      </c>
      <c r="N18" s="4">
        <v>5</v>
      </c>
      <c r="O18" s="5">
        <v>6.4</v>
      </c>
      <c r="P18" s="153">
        <v>6.4</v>
      </c>
      <c r="Q18" s="126" t="str">
        <f t="shared" si="0"/>
        <v>TB khá</v>
      </c>
      <c r="R18" s="125">
        <f t="shared" si="1"/>
        <v>6.4</v>
      </c>
    </row>
    <row r="19" spans="1:17" ht="15.75" customHeight="1">
      <c r="A19" s="40"/>
      <c r="B19" s="9"/>
      <c r="C19" s="19"/>
      <c r="E19" s="9"/>
      <c r="I19" s="65"/>
      <c r="J19" s="141" t="s">
        <v>206</v>
      </c>
      <c r="K19" s="141"/>
      <c r="L19" s="141"/>
      <c r="M19" s="141"/>
      <c r="N19" s="142"/>
      <c r="O19" s="142"/>
      <c r="P19" s="142"/>
      <c r="Q19" s="142"/>
    </row>
    <row r="20" spans="1:17" ht="16.5" customHeight="1">
      <c r="A20" s="140" t="s">
        <v>52</v>
      </c>
      <c r="B20" s="140"/>
      <c r="C20" s="140"/>
      <c r="D20" s="140"/>
      <c r="E20" s="140"/>
      <c r="F20" s="140"/>
      <c r="G20" s="140"/>
      <c r="I20" s="65"/>
      <c r="J20" s="140" t="s">
        <v>51</v>
      </c>
      <c r="K20" s="140"/>
      <c r="L20" s="140"/>
      <c r="M20" s="140"/>
      <c r="N20" s="140"/>
      <c r="O20" s="140"/>
      <c r="P20" s="140"/>
      <c r="Q20" s="140"/>
    </row>
    <row r="21" spans="2:17" ht="18" customHeight="1">
      <c r="B21" s="2"/>
      <c r="E21" s="66"/>
      <c r="F21" s="66"/>
      <c r="G21" s="9"/>
      <c r="I21" s="65"/>
      <c r="J21" s="140" t="s">
        <v>53</v>
      </c>
      <c r="K21" s="140"/>
      <c r="L21" s="140"/>
      <c r="M21" s="140"/>
      <c r="N21" s="140"/>
      <c r="O21" s="140"/>
      <c r="P21" s="140"/>
      <c r="Q21" s="140"/>
    </row>
    <row r="22" spans="2:17" ht="18" customHeight="1">
      <c r="B22" s="2"/>
      <c r="E22" s="66"/>
      <c r="F22" s="66"/>
      <c r="G22" s="9"/>
      <c r="I22" s="65"/>
      <c r="J22" s="1"/>
      <c r="M22" s="1"/>
      <c r="N22" s="28"/>
      <c r="O22" s="1"/>
      <c r="P22" s="1"/>
      <c r="Q22" s="1"/>
    </row>
    <row r="23" spans="2:17" ht="18" customHeight="1">
      <c r="B23" s="2"/>
      <c r="E23" s="66"/>
      <c r="F23" s="66"/>
      <c r="G23" s="9"/>
      <c r="I23" s="65"/>
      <c r="J23" s="1"/>
      <c r="M23" s="1"/>
      <c r="N23" s="28"/>
      <c r="O23" s="1"/>
      <c r="P23" s="1"/>
      <c r="Q23" s="1"/>
    </row>
    <row r="24" spans="2:17" ht="15.75">
      <c r="B24" s="2"/>
      <c r="E24" s="66"/>
      <c r="F24" s="66"/>
      <c r="G24" s="9"/>
      <c r="I24" s="65"/>
      <c r="J24" s="1"/>
      <c r="M24" s="1"/>
      <c r="N24" s="28"/>
      <c r="O24" s="1"/>
      <c r="P24" s="1"/>
      <c r="Q24" s="1"/>
    </row>
    <row r="25" spans="1:17" ht="12.75">
      <c r="A25" s="140" t="s">
        <v>54</v>
      </c>
      <c r="B25" s="140"/>
      <c r="C25" s="140"/>
      <c r="D25" s="140"/>
      <c r="E25" s="140"/>
      <c r="F25" s="140"/>
      <c r="G25" s="140"/>
      <c r="I25" s="65"/>
      <c r="J25" s="140" t="s">
        <v>55</v>
      </c>
      <c r="K25" s="140"/>
      <c r="L25" s="140"/>
      <c r="M25" s="140"/>
      <c r="N25" s="140"/>
      <c r="O25" s="140"/>
      <c r="P25" s="140"/>
      <c r="Q25" s="140"/>
    </row>
    <row r="26" spans="2:20" ht="16.5">
      <c r="B26" s="129" t="s">
        <v>194</v>
      </c>
      <c r="C26" s="130" t="s">
        <v>195</v>
      </c>
      <c r="D26" s="131" t="s">
        <v>196</v>
      </c>
      <c r="E26" s="9"/>
      <c r="I26" s="6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2:4" ht="15.75">
      <c r="B27" s="132" t="s">
        <v>197</v>
      </c>
      <c r="C27" s="133">
        <f>COUNTIF($Q$8:$Q$18,"Xuất sắc")</f>
        <v>0</v>
      </c>
      <c r="D27" s="134">
        <f>C27*100/11</f>
        <v>0</v>
      </c>
    </row>
    <row r="28" spans="2:4" ht="15.75">
      <c r="B28" s="104" t="s">
        <v>198</v>
      </c>
      <c r="C28" s="133">
        <f>COUNTIF($Q$8:$Q$18,"Giỏi")</f>
        <v>0</v>
      </c>
      <c r="D28" s="134">
        <f>C28*100/11</f>
        <v>0</v>
      </c>
    </row>
    <row r="29" spans="2:4" ht="15.75">
      <c r="B29" s="135" t="s">
        <v>199</v>
      </c>
      <c r="C29" s="133">
        <f>COUNTIF($Q$8:$Q$18,"Khá")</f>
        <v>0</v>
      </c>
      <c r="D29" s="134">
        <f>C29*100/11</f>
        <v>0</v>
      </c>
    </row>
    <row r="30" spans="2:4" ht="15.75">
      <c r="B30" s="135" t="s">
        <v>200</v>
      </c>
      <c r="C30" s="133">
        <f>COUNTIF($Q$8:$Q$18,"TB khá")</f>
        <v>10</v>
      </c>
      <c r="D30" s="134">
        <f>C30*100/11</f>
        <v>90.9090909090909</v>
      </c>
    </row>
    <row r="31" spans="2:4" ht="15.75">
      <c r="B31" s="104" t="s">
        <v>201</v>
      </c>
      <c r="C31" s="133">
        <f>COUNTIF($Q$8:$Q$18,"TB")</f>
        <v>0</v>
      </c>
      <c r="D31" s="134">
        <f>C31*100/11</f>
        <v>0</v>
      </c>
    </row>
    <row r="32" spans="2:4" ht="15.75">
      <c r="B32" s="136" t="s">
        <v>202</v>
      </c>
      <c r="C32" s="133">
        <f>COUNTIF($Q$8:$Q$18,"Yếu")</f>
        <v>1</v>
      </c>
      <c r="D32" s="134">
        <f>C32*100/11</f>
        <v>9.090909090909092</v>
      </c>
    </row>
    <row r="33" spans="2:4" ht="15.75">
      <c r="B33" s="137" t="s">
        <v>203</v>
      </c>
      <c r="C33" s="138">
        <f>SUM(C27:C32)</f>
        <v>11</v>
      </c>
      <c r="D33" s="138">
        <f>SUM(D27:D32)</f>
        <v>100</v>
      </c>
    </row>
  </sheetData>
  <sheetProtection/>
  <mergeCells count="12">
    <mergeCell ref="J1:Q1"/>
    <mergeCell ref="J2:Q2"/>
    <mergeCell ref="A4:Q4"/>
    <mergeCell ref="A5:Q5"/>
    <mergeCell ref="A25:G25"/>
    <mergeCell ref="A1:E1"/>
    <mergeCell ref="A2:E2"/>
    <mergeCell ref="A20:G20"/>
    <mergeCell ref="J19:Q19"/>
    <mergeCell ref="J20:Q20"/>
    <mergeCell ref="J21:Q21"/>
    <mergeCell ref="J25:Q25"/>
  </mergeCells>
  <conditionalFormatting sqref="I27:I34 K27:P34 H8:H18 J8:R18">
    <cfRule type="cellIs" priority="121" dxfId="81" operator="lessThan" stopIfTrue="1">
      <formula>5</formula>
    </cfRule>
  </conditionalFormatting>
  <conditionalFormatting sqref="H8:H18 Q8:Q18">
    <cfRule type="cellIs" priority="124" dxfId="82" operator="lessThan" stopIfTrue="1">
      <formula>5</formula>
    </cfRule>
  </conditionalFormatting>
  <conditionalFormatting sqref="K8:K18">
    <cfRule type="cellIs" priority="101" dxfId="81" operator="lessThan" stopIfTrue="1">
      <formula>4.8</formula>
    </cfRule>
    <cfRule type="cellIs" priority="102" dxfId="83" operator="lessThan" stopIfTrue="1">
      <formula>5</formula>
    </cfRule>
  </conditionalFormatting>
  <conditionalFormatting sqref="J8:M18">
    <cfRule type="cellIs" priority="100" dxfId="84" operator="lessThan" stopIfTrue="1">
      <formula>5</formula>
    </cfRule>
  </conditionalFormatting>
  <conditionalFormatting sqref="A2:E2 P8:R18">
    <cfRule type="cellIs" priority="17" dxfId="85" operator="lessThan" stopIfTrue="1">
      <formula>5</formula>
    </cfRule>
  </conditionalFormatting>
  <conditionalFormatting sqref="Q8:Q18">
    <cfRule type="cellIs" priority="14" dxfId="86" operator="lessThan" stopIfTrue="1">
      <formula>5</formula>
    </cfRule>
  </conditionalFormatting>
  <conditionalFormatting sqref="Q8:Q18">
    <cfRule type="cellIs" priority="10" dxfId="87" operator="lessThan" stopIfTrue="1">
      <formula>5</formula>
    </cfRule>
  </conditionalFormatting>
  <conditionalFormatting sqref="Q8:Q18">
    <cfRule type="cellIs" priority="3" dxfId="1" operator="greaterThan" stopIfTrue="1">
      <formula>5</formula>
    </cfRule>
    <cfRule type="cellIs" priority="4" dxfId="81" operator="lessThan" stopIfTrue="1">
      <formula>5</formula>
    </cfRule>
    <cfRule type="cellIs" priority="5" dxfId="82" operator="greaterThan" stopIfTrue="1">
      <formula>5</formula>
    </cfRule>
    <cfRule type="cellIs" priority="6" dxfId="82" operator="greaterThan" stopIfTrue="1">
      <formula>5</formula>
    </cfRule>
    <cfRule type="cellIs" priority="7" dxfId="84" operator="greaterThan" stopIfTrue="1">
      <formula>5</formula>
    </cfRule>
    <cfRule type="cellIs" priority="8" dxfId="81" operator="greaterThan" stopIfTrue="1">
      <formula>5</formula>
    </cfRule>
    <cfRule type="cellIs" priority="9" dxfId="88" operator="greaterThan" stopIfTrue="1">
      <formula>5</formula>
    </cfRule>
  </conditionalFormatting>
  <printOptions/>
  <pageMargins left="0.26" right="0.16" top="0.12" bottom="0.17" header="0.27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88" zoomScaleNormal="88" zoomScalePageLayoutView="0" workbookViewId="0" topLeftCell="A20">
      <pane xSplit="8" topLeftCell="I1" activePane="topRight" state="frozen"/>
      <selection pane="topLeft" activeCell="A2" sqref="A2"/>
      <selection pane="topRight" activeCell="O18" sqref="O18"/>
    </sheetView>
  </sheetViews>
  <sheetFormatPr defaultColWidth="8.796875" defaultRowHeight="15"/>
  <cols>
    <col min="1" max="1" width="3.3984375" style="23" customWidth="1"/>
    <col min="2" max="2" width="11.3984375" style="18" customWidth="1"/>
    <col min="3" max="3" width="16.8984375" style="1" customWidth="1"/>
    <col min="4" max="4" width="8.3984375" style="1" customWidth="1"/>
    <col min="5" max="5" width="15.5" style="1" hidden="1" customWidth="1"/>
    <col min="6" max="6" width="10.5" style="1" hidden="1" customWidth="1"/>
    <col min="7" max="7" width="9.8984375" style="1" hidden="1" customWidth="1"/>
    <col min="8" max="8" width="10.09765625" style="1" hidden="1" customWidth="1"/>
    <col min="9" max="9" width="4.5" style="23" customWidth="1"/>
    <col min="10" max="10" width="4.5" style="28" customWidth="1"/>
    <col min="11" max="11" width="4.5" style="29" customWidth="1"/>
    <col min="12" max="15" width="4.5" style="1" customWidth="1"/>
    <col min="16" max="16" width="4.5" style="28" customWidth="1"/>
    <col min="17" max="17" width="4.5" style="1" customWidth="1"/>
    <col min="18" max="18" width="8" style="1" customWidth="1"/>
    <col min="19" max="19" width="0" style="1" hidden="1" customWidth="1"/>
    <col min="20" max="16384" width="9" style="1" customWidth="1"/>
  </cols>
  <sheetData>
    <row r="1" spans="1:18" ht="18.75">
      <c r="A1" s="146" t="s">
        <v>13</v>
      </c>
      <c r="B1" s="146"/>
      <c r="C1" s="146"/>
      <c r="D1" s="146"/>
      <c r="E1" s="146"/>
      <c r="F1" s="15"/>
      <c r="G1" s="15"/>
      <c r="H1" s="15"/>
      <c r="I1" s="143" t="s">
        <v>43</v>
      </c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39" t="s">
        <v>30</v>
      </c>
      <c r="B2" s="139"/>
      <c r="C2" s="139"/>
      <c r="D2" s="139"/>
      <c r="E2" s="139"/>
      <c r="F2" s="15"/>
      <c r="G2" s="15"/>
      <c r="H2" s="15"/>
      <c r="I2" s="143" t="s">
        <v>44</v>
      </c>
      <c r="J2" s="143"/>
      <c r="K2" s="143"/>
      <c r="L2" s="143"/>
      <c r="M2" s="143"/>
      <c r="N2" s="143"/>
      <c r="O2" s="143"/>
      <c r="P2" s="143"/>
      <c r="Q2" s="143"/>
      <c r="R2" s="143"/>
    </row>
    <row r="3" spans="1:17" ht="15.75">
      <c r="A3" s="149"/>
      <c r="B3" s="149"/>
      <c r="C3" s="149"/>
      <c r="D3" s="149"/>
      <c r="E3" s="149"/>
      <c r="F3" s="149"/>
      <c r="G3" s="23"/>
      <c r="H3" s="23"/>
      <c r="Q3" s="27"/>
    </row>
    <row r="4" spans="1:18" ht="20.25" customHeight="1">
      <c r="A4" s="144" t="s">
        <v>193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6.5" customHeight="1">
      <c r="A5" s="143" t="s">
        <v>63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7" ht="18.75" hidden="1">
      <c r="A6" s="148" t="s">
        <v>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8" ht="15.75" hidden="1">
      <c r="A7" s="147"/>
      <c r="B7" s="147"/>
      <c r="C7" s="147"/>
      <c r="D7" s="147"/>
      <c r="E7" s="147"/>
      <c r="F7" s="147"/>
      <c r="G7" s="32"/>
      <c r="H7" s="32"/>
    </row>
    <row r="8" spans="1:18" ht="139.5" customHeight="1">
      <c r="A8" s="25" t="s">
        <v>3</v>
      </c>
      <c r="B8" s="24" t="s">
        <v>9</v>
      </c>
      <c r="C8" s="25" t="s">
        <v>10</v>
      </c>
      <c r="D8" s="25" t="s">
        <v>11</v>
      </c>
      <c r="E8" s="25" t="s">
        <v>12</v>
      </c>
      <c r="F8" s="25" t="s">
        <v>0</v>
      </c>
      <c r="G8" s="37" t="s">
        <v>20</v>
      </c>
      <c r="H8" s="37" t="s">
        <v>19</v>
      </c>
      <c r="I8" s="76" t="s">
        <v>5</v>
      </c>
      <c r="J8" s="76" t="s">
        <v>1</v>
      </c>
      <c r="K8" s="76" t="s">
        <v>2</v>
      </c>
      <c r="L8" s="76" t="s">
        <v>4</v>
      </c>
      <c r="M8" s="76" t="s">
        <v>6</v>
      </c>
      <c r="N8" s="76" t="s">
        <v>34</v>
      </c>
      <c r="O8" s="76" t="s">
        <v>35</v>
      </c>
      <c r="P8" s="76" t="s">
        <v>36</v>
      </c>
      <c r="Q8" s="22" t="s">
        <v>192</v>
      </c>
      <c r="R8" s="6" t="s">
        <v>191</v>
      </c>
    </row>
    <row r="9" spans="1:18" ht="18" customHeight="1">
      <c r="A9" s="30"/>
      <c r="B9" s="31"/>
      <c r="C9" s="30"/>
      <c r="D9" s="30"/>
      <c r="E9" s="30"/>
      <c r="F9" s="30"/>
      <c r="G9" s="30"/>
      <c r="H9" s="30"/>
      <c r="I9" s="3">
        <v>1</v>
      </c>
      <c r="J9" s="3">
        <v>2</v>
      </c>
      <c r="K9" s="3">
        <v>1</v>
      </c>
      <c r="L9" s="3">
        <v>3</v>
      </c>
      <c r="M9" s="3">
        <v>1</v>
      </c>
      <c r="N9" s="11">
        <v>1</v>
      </c>
      <c r="O9" s="3">
        <v>2</v>
      </c>
      <c r="P9" s="3">
        <v>1</v>
      </c>
      <c r="Q9" s="11">
        <f>SUM(J9:P9)</f>
        <v>11</v>
      </c>
      <c r="R9" s="56"/>
    </row>
    <row r="10" spans="1:19" ht="19.5" customHeight="1">
      <c r="A10" s="26">
        <v>1</v>
      </c>
      <c r="B10" s="92" t="s">
        <v>98</v>
      </c>
      <c r="C10" s="93" t="s">
        <v>111</v>
      </c>
      <c r="D10" s="94" t="s">
        <v>17</v>
      </c>
      <c r="E10" s="95">
        <v>28526</v>
      </c>
      <c r="F10" s="96" t="s">
        <v>22</v>
      </c>
      <c r="G10" s="96" t="s">
        <v>16</v>
      </c>
      <c r="H10" s="96" t="s">
        <v>15</v>
      </c>
      <c r="I10" s="44">
        <v>5.8</v>
      </c>
      <c r="J10" s="57">
        <v>8.4</v>
      </c>
      <c r="K10" s="97">
        <v>9.3</v>
      </c>
      <c r="L10" s="97">
        <v>8.2</v>
      </c>
      <c r="M10" s="97">
        <v>9</v>
      </c>
      <c r="N10" s="97">
        <v>9</v>
      </c>
      <c r="O10" s="57">
        <v>7.4</v>
      </c>
      <c r="P10" s="97">
        <v>7.8</v>
      </c>
      <c r="Q10" s="155">
        <v>8.3</v>
      </c>
      <c r="R10" s="126" t="str">
        <f>IF(Q10&gt;=9,"Xuất sắc",IF(Q10&gt;=8,"Giỏi",IF(Q10&gt;=7,"Khá",IF(Q10&gt;=6,"TB khá",IF(Q10&gt;=5,"TB","Yếu")))))</f>
        <v>Giỏi</v>
      </c>
      <c r="S10" s="125">
        <f>ROUND(SUMPRODUCT(J10:P10,$J$9:$P$9)/SUM($J$9:$P$9),1)</f>
        <v>8.3</v>
      </c>
    </row>
    <row r="11" spans="1:19" ht="19.5" customHeight="1">
      <c r="A11" s="26">
        <v>2</v>
      </c>
      <c r="B11" s="98" t="s">
        <v>99</v>
      </c>
      <c r="C11" s="99" t="s">
        <v>112</v>
      </c>
      <c r="D11" s="100" t="s">
        <v>50</v>
      </c>
      <c r="E11" s="101" t="s">
        <v>113</v>
      </c>
      <c r="F11" s="98" t="s">
        <v>22</v>
      </c>
      <c r="G11" s="102" t="s">
        <v>16</v>
      </c>
      <c r="H11" s="98" t="s">
        <v>18</v>
      </c>
      <c r="I11" s="5">
        <v>7</v>
      </c>
      <c r="J11" s="62">
        <v>7.9</v>
      </c>
      <c r="K11" s="70">
        <v>7.9</v>
      </c>
      <c r="L11" s="70">
        <v>6.6</v>
      </c>
      <c r="M11" s="70">
        <v>7.6</v>
      </c>
      <c r="N11" s="70">
        <v>5.8</v>
      </c>
      <c r="O11" s="70">
        <v>7.4</v>
      </c>
      <c r="P11" s="70">
        <v>2.6</v>
      </c>
      <c r="Q11" s="10">
        <v>6.8</v>
      </c>
      <c r="R11" s="126" t="str">
        <f aca="true" t="shared" si="0" ref="R11:R23">IF(Q11&gt;=9,"Xuất sắc",IF(Q11&gt;=8,"Giỏi",IF(Q11&gt;=7,"Khá",IF(Q11&gt;=6,"TB khá",IF(Q11&gt;=5,"TB","Yếu")))))</f>
        <v>TB khá</v>
      </c>
      <c r="S11" s="125">
        <f>ROUND(SUMPRODUCT(J11:P11,$J$9:$P$9)/SUM($J$9:$P$9),1)</f>
        <v>6.8</v>
      </c>
    </row>
    <row r="12" spans="1:19" ht="19.5" customHeight="1">
      <c r="A12" s="26">
        <v>3</v>
      </c>
      <c r="B12" s="103" t="s">
        <v>100</v>
      </c>
      <c r="C12" s="99" t="s">
        <v>114</v>
      </c>
      <c r="D12" s="100" t="s">
        <v>37</v>
      </c>
      <c r="E12" s="101" t="s">
        <v>115</v>
      </c>
      <c r="F12" s="98" t="s">
        <v>90</v>
      </c>
      <c r="G12" s="102" t="s">
        <v>16</v>
      </c>
      <c r="H12" s="98" t="s">
        <v>18</v>
      </c>
      <c r="I12" s="5">
        <v>6.3</v>
      </c>
      <c r="J12" s="62">
        <v>8.3</v>
      </c>
      <c r="K12" s="70">
        <v>8.7</v>
      </c>
      <c r="L12" s="70">
        <v>7.4</v>
      </c>
      <c r="M12" s="70">
        <v>8.4</v>
      </c>
      <c r="N12" s="70">
        <v>8.2</v>
      </c>
      <c r="O12" s="70">
        <v>8.7</v>
      </c>
      <c r="P12" s="70">
        <v>8.9</v>
      </c>
      <c r="Q12" s="10">
        <v>8.2</v>
      </c>
      <c r="R12" s="126" t="str">
        <f t="shared" si="0"/>
        <v>Giỏi</v>
      </c>
      <c r="S12" s="125">
        <f>ROUND(SUMPRODUCT(J12:P12,$J$9:$P$9)/SUM($J$9:$P$9),1)</f>
        <v>8.2</v>
      </c>
    </row>
    <row r="13" spans="1:19" ht="19.5" customHeight="1">
      <c r="A13" s="26">
        <v>4</v>
      </c>
      <c r="B13" s="98" t="s">
        <v>101</v>
      </c>
      <c r="C13" s="104" t="s">
        <v>116</v>
      </c>
      <c r="D13" s="105" t="s">
        <v>24</v>
      </c>
      <c r="E13" s="101" t="s">
        <v>117</v>
      </c>
      <c r="F13" s="98" t="s">
        <v>22</v>
      </c>
      <c r="G13" s="102" t="s">
        <v>16</v>
      </c>
      <c r="H13" s="98" t="s">
        <v>18</v>
      </c>
      <c r="I13" s="5">
        <v>6</v>
      </c>
      <c r="J13" s="62">
        <v>6.5</v>
      </c>
      <c r="K13" s="70">
        <v>7.9</v>
      </c>
      <c r="L13" s="70">
        <v>5.6</v>
      </c>
      <c r="M13" s="70">
        <v>7.4</v>
      </c>
      <c r="N13" s="70">
        <v>2.9</v>
      </c>
      <c r="O13" s="70">
        <v>6.3</v>
      </c>
      <c r="P13" s="70">
        <v>5.9</v>
      </c>
      <c r="Q13" s="10">
        <v>6</v>
      </c>
      <c r="R13" s="126" t="str">
        <f t="shared" si="0"/>
        <v>TB khá</v>
      </c>
      <c r="S13" s="125">
        <f>ROUND(SUMPRODUCT(J13:P13,$J$9:$P$9)/SUM($J$9:$P$9),1)</f>
        <v>6</v>
      </c>
    </row>
    <row r="14" spans="1:19" ht="19.5" customHeight="1">
      <c r="A14" s="26">
        <v>5</v>
      </c>
      <c r="B14" s="98" t="s">
        <v>102</v>
      </c>
      <c r="C14" s="99" t="s">
        <v>118</v>
      </c>
      <c r="D14" s="100" t="s">
        <v>119</v>
      </c>
      <c r="E14" s="106" t="s">
        <v>120</v>
      </c>
      <c r="F14" s="98" t="s">
        <v>22</v>
      </c>
      <c r="G14" s="102" t="s">
        <v>16</v>
      </c>
      <c r="H14" s="98" t="s">
        <v>18</v>
      </c>
      <c r="I14" s="5">
        <v>6.7</v>
      </c>
      <c r="J14" s="62">
        <v>6.7</v>
      </c>
      <c r="K14" s="70">
        <v>7.9</v>
      </c>
      <c r="L14" s="70">
        <v>5</v>
      </c>
      <c r="M14" s="70">
        <v>7</v>
      </c>
      <c r="N14" s="70">
        <v>3.9</v>
      </c>
      <c r="O14" s="70">
        <v>5.6</v>
      </c>
      <c r="P14" s="70">
        <v>1.9</v>
      </c>
      <c r="Q14" s="10">
        <v>5.5</v>
      </c>
      <c r="R14" s="126" t="str">
        <f t="shared" si="0"/>
        <v>TB</v>
      </c>
      <c r="S14" s="125">
        <f>ROUND(SUMPRODUCT(J14:P14,$J$9:$P$9)/SUM($J$9:$P$9),1)</f>
        <v>5.5</v>
      </c>
    </row>
    <row r="15" spans="1:19" ht="19.5" customHeight="1">
      <c r="A15" s="26">
        <v>6</v>
      </c>
      <c r="B15" s="98" t="s">
        <v>103</v>
      </c>
      <c r="C15" s="99" t="s">
        <v>121</v>
      </c>
      <c r="D15" s="100" t="s">
        <v>122</v>
      </c>
      <c r="E15" s="101" t="s">
        <v>123</v>
      </c>
      <c r="F15" s="98" t="s">
        <v>22</v>
      </c>
      <c r="G15" s="102" t="s">
        <v>16</v>
      </c>
      <c r="H15" s="98" t="s">
        <v>18</v>
      </c>
      <c r="I15" s="10">
        <v>6.1</v>
      </c>
      <c r="J15" s="41">
        <v>8.4</v>
      </c>
      <c r="K15" s="70">
        <v>7.7</v>
      </c>
      <c r="L15" s="70">
        <v>7.7</v>
      </c>
      <c r="M15" s="70">
        <v>9</v>
      </c>
      <c r="N15" s="70">
        <v>2</v>
      </c>
      <c r="O15" s="70">
        <v>7.4</v>
      </c>
      <c r="P15" s="70">
        <v>4.7</v>
      </c>
      <c r="Q15" s="10">
        <v>7.1</v>
      </c>
      <c r="R15" s="126" t="str">
        <f t="shared" si="0"/>
        <v>Khá</v>
      </c>
      <c r="S15" s="125">
        <f>ROUND(SUMPRODUCT(J15:P15,$J$9:$P$9)/SUM($J$9:$P$9),1)</f>
        <v>7.1</v>
      </c>
    </row>
    <row r="16" spans="1:19" ht="19.5" customHeight="1">
      <c r="A16" s="26">
        <v>7</v>
      </c>
      <c r="B16" s="98" t="s">
        <v>104</v>
      </c>
      <c r="C16" s="107" t="s">
        <v>124</v>
      </c>
      <c r="D16" s="108" t="s">
        <v>58</v>
      </c>
      <c r="E16" s="109" t="s">
        <v>125</v>
      </c>
      <c r="F16" s="102" t="s">
        <v>23</v>
      </c>
      <c r="G16" s="102" t="s">
        <v>16</v>
      </c>
      <c r="H16" s="102" t="s">
        <v>15</v>
      </c>
      <c r="I16" s="10">
        <v>7.9</v>
      </c>
      <c r="J16" s="41">
        <v>8.3</v>
      </c>
      <c r="K16" s="70">
        <v>7.7</v>
      </c>
      <c r="L16" s="70">
        <v>5.3</v>
      </c>
      <c r="M16" s="70">
        <v>8.4</v>
      </c>
      <c r="N16" s="70">
        <v>5.3</v>
      </c>
      <c r="O16" s="70">
        <v>6.8</v>
      </c>
      <c r="P16" s="70">
        <v>4.5</v>
      </c>
      <c r="Q16" s="10">
        <v>6.5</v>
      </c>
      <c r="R16" s="126" t="str">
        <f t="shared" si="0"/>
        <v>TB khá</v>
      </c>
      <c r="S16" s="125">
        <f>ROUND(SUMPRODUCT(J16:P16,$J$9:$P$9)/SUM($J$9:$P$9),1)</f>
        <v>6.5</v>
      </c>
    </row>
    <row r="17" spans="1:19" ht="19.5" customHeight="1">
      <c r="A17" s="26">
        <v>8</v>
      </c>
      <c r="B17" s="98" t="s">
        <v>105</v>
      </c>
      <c r="C17" s="107" t="s">
        <v>126</v>
      </c>
      <c r="D17" s="108" t="s">
        <v>127</v>
      </c>
      <c r="E17" s="109" t="s">
        <v>128</v>
      </c>
      <c r="F17" s="102" t="s">
        <v>22</v>
      </c>
      <c r="G17" s="102" t="s">
        <v>93</v>
      </c>
      <c r="H17" s="98" t="s">
        <v>18</v>
      </c>
      <c r="I17" s="10">
        <v>6.7</v>
      </c>
      <c r="J17" s="41">
        <v>7.4</v>
      </c>
      <c r="K17" s="70">
        <v>7.2</v>
      </c>
      <c r="L17" s="70">
        <v>5</v>
      </c>
      <c r="M17" s="70">
        <v>8</v>
      </c>
      <c r="N17" s="70">
        <v>3.5</v>
      </c>
      <c r="O17" s="70">
        <v>5.2</v>
      </c>
      <c r="P17" s="70">
        <v>4.8</v>
      </c>
      <c r="Q17" s="10">
        <v>5.8</v>
      </c>
      <c r="R17" s="126" t="str">
        <f t="shared" si="0"/>
        <v>TB</v>
      </c>
      <c r="S17" s="125">
        <f>ROUND(SUMPRODUCT(J17:P17,$J$9:$P$9)/SUM($J$9:$P$9),1)</f>
        <v>5.8</v>
      </c>
    </row>
    <row r="18" spans="1:19" ht="19.5" customHeight="1">
      <c r="A18" s="26">
        <v>9</v>
      </c>
      <c r="B18" s="98" t="s">
        <v>106</v>
      </c>
      <c r="C18" s="99" t="s">
        <v>129</v>
      </c>
      <c r="D18" s="100" t="s">
        <v>130</v>
      </c>
      <c r="E18" s="101" t="s">
        <v>131</v>
      </c>
      <c r="F18" s="98" t="s">
        <v>22</v>
      </c>
      <c r="G18" s="102" t="s">
        <v>16</v>
      </c>
      <c r="H18" s="102" t="s">
        <v>15</v>
      </c>
      <c r="I18" s="10">
        <v>0</v>
      </c>
      <c r="J18" s="5">
        <v>6.5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5">
        <v>1.2</v>
      </c>
      <c r="R18" s="126" t="str">
        <f t="shared" si="0"/>
        <v>Yếu</v>
      </c>
      <c r="S18" s="125">
        <f>ROUND(SUMPRODUCT(J18:P18,$J$9:$P$9)/SUM($J$9:$P$9),1)</f>
        <v>1.2</v>
      </c>
    </row>
    <row r="19" spans="1:19" ht="19.5" customHeight="1">
      <c r="A19" s="26">
        <v>10</v>
      </c>
      <c r="B19" s="98" t="s">
        <v>107</v>
      </c>
      <c r="C19" s="110" t="s">
        <v>132</v>
      </c>
      <c r="D19" s="100" t="s">
        <v>60</v>
      </c>
      <c r="E19" s="101" t="s">
        <v>133</v>
      </c>
      <c r="F19" s="98" t="s">
        <v>22</v>
      </c>
      <c r="G19" s="102" t="s">
        <v>16</v>
      </c>
      <c r="H19" s="98" t="s">
        <v>18</v>
      </c>
      <c r="I19" s="64">
        <v>7.4</v>
      </c>
      <c r="J19" s="72">
        <v>6.7</v>
      </c>
      <c r="K19" s="111">
        <v>7.1</v>
      </c>
      <c r="L19" s="111">
        <v>6.6</v>
      </c>
      <c r="M19" s="111">
        <v>8</v>
      </c>
      <c r="N19" s="111">
        <v>4.5</v>
      </c>
      <c r="O19" s="111">
        <v>6.2</v>
      </c>
      <c r="P19" s="70">
        <v>4.3</v>
      </c>
      <c r="Q19" s="72">
        <v>6.3</v>
      </c>
      <c r="R19" s="126" t="str">
        <f t="shared" si="0"/>
        <v>TB khá</v>
      </c>
      <c r="S19" s="125">
        <f>ROUND(SUMPRODUCT(J19:P19,$J$9:$P$9)/SUM($J$9:$P$9),1)</f>
        <v>6.3</v>
      </c>
    </row>
    <row r="20" spans="1:19" ht="19.5" customHeight="1">
      <c r="A20" s="26">
        <v>11</v>
      </c>
      <c r="B20" s="98" t="s">
        <v>108</v>
      </c>
      <c r="C20" s="107" t="s">
        <v>134</v>
      </c>
      <c r="D20" s="108" t="s">
        <v>31</v>
      </c>
      <c r="E20" s="112" t="s">
        <v>135</v>
      </c>
      <c r="F20" s="102" t="s">
        <v>22</v>
      </c>
      <c r="G20" s="102" t="s">
        <v>16</v>
      </c>
      <c r="H20" s="102" t="s">
        <v>15</v>
      </c>
      <c r="I20" s="64">
        <v>0</v>
      </c>
      <c r="J20" s="72">
        <v>2</v>
      </c>
      <c r="K20" s="111">
        <v>0.7</v>
      </c>
      <c r="L20" s="111">
        <v>5</v>
      </c>
      <c r="M20" s="111">
        <v>0</v>
      </c>
      <c r="N20" s="111">
        <v>0</v>
      </c>
      <c r="O20" s="111">
        <v>0</v>
      </c>
      <c r="P20" s="70"/>
      <c r="Q20" s="72">
        <v>1.8</v>
      </c>
      <c r="R20" s="126" t="str">
        <f t="shared" si="0"/>
        <v>Yếu</v>
      </c>
      <c r="S20" s="125">
        <f>ROUND(SUMPRODUCT(J20:P20,$J$9:$P$9)/SUM($J$9:$P$9),1)</f>
        <v>1.8</v>
      </c>
    </row>
    <row r="21" spans="1:19" ht="19.5" customHeight="1">
      <c r="A21" s="26">
        <v>12</v>
      </c>
      <c r="B21" s="98" t="s">
        <v>109</v>
      </c>
      <c r="C21" s="99" t="s">
        <v>136</v>
      </c>
      <c r="D21" s="100" t="s">
        <v>137</v>
      </c>
      <c r="E21" s="106" t="s">
        <v>138</v>
      </c>
      <c r="F21" s="98" t="s">
        <v>22</v>
      </c>
      <c r="G21" s="102" t="s">
        <v>16</v>
      </c>
      <c r="H21" s="102" t="s">
        <v>15</v>
      </c>
      <c r="I21" s="64">
        <v>7.9</v>
      </c>
      <c r="J21" s="72">
        <v>8</v>
      </c>
      <c r="K21" s="111">
        <v>9</v>
      </c>
      <c r="L21" s="111">
        <v>7.7</v>
      </c>
      <c r="M21" s="111">
        <v>8.4</v>
      </c>
      <c r="N21" s="111">
        <v>2.1</v>
      </c>
      <c r="O21" s="111">
        <v>8</v>
      </c>
      <c r="P21" s="70">
        <v>5.5</v>
      </c>
      <c r="Q21" s="72">
        <v>7.3</v>
      </c>
      <c r="R21" s="126" t="str">
        <f t="shared" si="0"/>
        <v>Khá</v>
      </c>
      <c r="S21" s="125">
        <f>ROUND(SUMPRODUCT(J21:P21,$J$9:$P$9)/SUM($J$9:$P$9),1)</f>
        <v>7.3</v>
      </c>
    </row>
    <row r="22" spans="1:19" ht="19.5" customHeight="1">
      <c r="A22" s="26">
        <v>13</v>
      </c>
      <c r="B22" s="103" t="s">
        <v>110</v>
      </c>
      <c r="C22" s="99" t="s">
        <v>139</v>
      </c>
      <c r="D22" s="100" t="s">
        <v>46</v>
      </c>
      <c r="E22" s="106" t="s">
        <v>140</v>
      </c>
      <c r="F22" s="98" t="s">
        <v>22</v>
      </c>
      <c r="G22" s="102" t="s">
        <v>16</v>
      </c>
      <c r="H22" s="98" t="s">
        <v>18</v>
      </c>
      <c r="I22" s="64">
        <v>6</v>
      </c>
      <c r="J22" s="72">
        <v>8</v>
      </c>
      <c r="K22" s="111">
        <v>5.3</v>
      </c>
      <c r="L22" s="111">
        <v>5.6</v>
      </c>
      <c r="M22" s="111">
        <v>7.4</v>
      </c>
      <c r="N22" s="111">
        <v>4.7</v>
      </c>
      <c r="O22" s="111">
        <v>6</v>
      </c>
      <c r="P22" s="111">
        <v>2</v>
      </c>
      <c r="Q22" s="72">
        <v>5.8</v>
      </c>
      <c r="R22" s="126" t="str">
        <f t="shared" si="0"/>
        <v>TB</v>
      </c>
      <c r="S22" s="125">
        <f>ROUND(SUMPRODUCT(J22:P22,$J$9:$P$9)/SUM($J$9:$P$9),1)</f>
        <v>5.8</v>
      </c>
    </row>
    <row r="23" spans="1:19" ht="19.5" customHeight="1">
      <c r="A23" s="30">
        <v>14</v>
      </c>
      <c r="B23" s="113" t="s">
        <v>189</v>
      </c>
      <c r="C23" s="114" t="s">
        <v>141</v>
      </c>
      <c r="D23" s="115" t="s">
        <v>24</v>
      </c>
      <c r="E23" s="114" t="s">
        <v>142</v>
      </c>
      <c r="F23" s="116" t="s">
        <v>22</v>
      </c>
      <c r="G23" s="116" t="s">
        <v>16</v>
      </c>
      <c r="H23" s="116" t="s">
        <v>18</v>
      </c>
      <c r="I23" s="38">
        <v>8</v>
      </c>
      <c r="J23" s="14">
        <v>8.3</v>
      </c>
      <c r="K23" s="74">
        <v>9.7</v>
      </c>
      <c r="L23" s="74">
        <v>5.7</v>
      </c>
      <c r="M23" s="74">
        <v>8.4</v>
      </c>
      <c r="N23" s="74">
        <v>3.3</v>
      </c>
      <c r="O23" s="74">
        <v>6.8</v>
      </c>
      <c r="P23" s="74">
        <v>6.7</v>
      </c>
      <c r="Q23" s="72">
        <v>6.9</v>
      </c>
      <c r="R23" s="126" t="str">
        <f t="shared" si="0"/>
        <v>TB khá</v>
      </c>
      <c r="S23" s="125">
        <f>ROUND(SUMPRODUCT(J23:P23,$J$9:$P$9)/SUM($J$9:$P$9),1)</f>
        <v>6.9</v>
      </c>
    </row>
    <row r="24" spans="4:18" ht="15.75">
      <c r="D24" s="67"/>
      <c r="E24" s="67"/>
      <c r="F24" s="67"/>
      <c r="G24" s="67"/>
      <c r="H24" s="67"/>
      <c r="I24" s="65"/>
      <c r="J24" s="66"/>
      <c r="K24" s="141" t="s">
        <v>204</v>
      </c>
      <c r="L24" s="141"/>
      <c r="M24" s="141"/>
      <c r="N24" s="142"/>
      <c r="O24" s="142"/>
      <c r="P24" s="142"/>
      <c r="Q24" s="142"/>
      <c r="R24" s="142"/>
    </row>
    <row r="25" spans="2:18" ht="15.75">
      <c r="B25" s="140" t="s">
        <v>52</v>
      </c>
      <c r="C25" s="140"/>
      <c r="D25" s="75"/>
      <c r="E25" s="75"/>
      <c r="F25" s="75"/>
      <c r="G25" s="75"/>
      <c r="H25" s="75"/>
      <c r="I25" s="65"/>
      <c r="J25" s="66"/>
      <c r="K25" s="140" t="s">
        <v>51</v>
      </c>
      <c r="L25" s="140"/>
      <c r="M25" s="140"/>
      <c r="N25" s="140"/>
      <c r="O25" s="140"/>
      <c r="P25" s="140"/>
      <c r="Q25" s="140"/>
      <c r="R25" s="140"/>
    </row>
    <row r="26" spans="2:18" ht="15.75">
      <c r="B26" s="75"/>
      <c r="C26" s="75"/>
      <c r="D26" s="75"/>
      <c r="E26" s="75"/>
      <c r="F26" s="75"/>
      <c r="G26" s="75"/>
      <c r="H26" s="75"/>
      <c r="I26" s="65"/>
      <c r="J26" s="66"/>
      <c r="K26" s="140" t="s">
        <v>53</v>
      </c>
      <c r="L26" s="140"/>
      <c r="M26" s="140"/>
      <c r="N26" s="140"/>
      <c r="O26" s="140"/>
      <c r="P26" s="140"/>
      <c r="Q26" s="140"/>
      <c r="R26" s="140"/>
    </row>
    <row r="27" spans="2:16" ht="15.75">
      <c r="B27" s="75"/>
      <c r="C27" s="75"/>
      <c r="D27" s="75"/>
      <c r="E27" s="75"/>
      <c r="F27" s="75"/>
      <c r="G27" s="75"/>
      <c r="H27" s="75"/>
      <c r="I27" s="65"/>
      <c r="J27" s="66"/>
      <c r="K27" s="1"/>
      <c r="L27" s="9"/>
      <c r="M27" s="9"/>
      <c r="O27" s="28"/>
      <c r="P27" s="1"/>
    </row>
    <row r="28" spans="2:16" ht="15.75">
      <c r="B28" s="75"/>
      <c r="C28" s="75"/>
      <c r="D28" s="75"/>
      <c r="E28" s="75"/>
      <c r="F28" s="75"/>
      <c r="G28" s="75"/>
      <c r="H28" s="75"/>
      <c r="I28" s="65"/>
      <c r="J28" s="66"/>
      <c r="K28" s="1"/>
      <c r="L28" s="9"/>
      <c r="M28" s="9"/>
      <c r="O28" s="28"/>
      <c r="P28" s="1"/>
    </row>
    <row r="29" spans="4:16" ht="15.75">
      <c r="D29" s="67"/>
      <c r="E29" s="67"/>
      <c r="F29" s="67"/>
      <c r="G29" s="67"/>
      <c r="H29" s="67"/>
      <c r="I29" s="65"/>
      <c r="J29" s="66"/>
      <c r="K29" s="1"/>
      <c r="L29" s="9"/>
      <c r="M29" s="9"/>
      <c r="O29" s="28"/>
      <c r="P29" s="1"/>
    </row>
    <row r="30" spans="2:18" ht="15.75">
      <c r="B30" s="140" t="s">
        <v>54</v>
      </c>
      <c r="C30" s="140"/>
      <c r="D30" s="9"/>
      <c r="E30" s="9"/>
      <c r="F30" s="2"/>
      <c r="G30" s="2"/>
      <c r="H30" s="2"/>
      <c r="I30" s="65"/>
      <c r="J30" s="66"/>
      <c r="K30" s="140" t="s">
        <v>55</v>
      </c>
      <c r="L30" s="140"/>
      <c r="M30" s="140"/>
      <c r="N30" s="140"/>
      <c r="O30" s="140"/>
      <c r="P30" s="140"/>
      <c r="Q30" s="140"/>
      <c r="R30" s="140"/>
    </row>
    <row r="31" spans="2:4" ht="16.5">
      <c r="B31" s="129" t="s">
        <v>194</v>
      </c>
      <c r="C31" s="130" t="s">
        <v>195</v>
      </c>
      <c r="D31" s="131" t="s">
        <v>196</v>
      </c>
    </row>
    <row r="32" spans="2:4" ht="15.75">
      <c r="B32" s="132" t="s">
        <v>197</v>
      </c>
      <c r="C32" s="133">
        <f>COUNTIF($R$10:$R$23,"Xuất sắc")</f>
        <v>0</v>
      </c>
      <c r="D32" s="134">
        <f>C32*100/14</f>
        <v>0</v>
      </c>
    </row>
    <row r="33" spans="2:4" ht="15.75">
      <c r="B33" s="104" t="s">
        <v>198</v>
      </c>
      <c r="C33" s="133">
        <f>COUNTIF($R$10:$R$23,"Giỏi")</f>
        <v>2</v>
      </c>
      <c r="D33" s="134">
        <f>C33*100/14</f>
        <v>14.285714285714286</v>
      </c>
    </row>
    <row r="34" spans="2:4" ht="15.75">
      <c r="B34" s="135" t="s">
        <v>199</v>
      </c>
      <c r="C34" s="133">
        <f>COUNTIF($R$10:$R$23,"Khá")</f>
        <v>2</v>
      </c>
      <c r="D34" s="134">
        <f>C34*100/14</f>
        <v>14.285714285714286</v>
      </c>
    </row>
    <row r="35" spans="2:4" ht="15.75">
      <c r="B35" s="135" t="s">
        <v>200</v>
      </c>
      <c r="C35" s="133">
        <f>COUNTIF($R$10:$R$23,"TB khá")</f>
        <v>5</v>
      </c>
      <c r="D35" s="134">
        <f>C35*100/14</f>
        <v>35.714285714285715</v>
      </c>
    </row>
    <row r="36" spans="2:4" ht="15.75">
      <c r="B36" s="104" t="s">
        <v>201</v>
      </c>
      <c r="C36" s="133">
        <f>COUNTIF($R$10:$R$23,"TB")</f>
        <v>3</v>
      </c>
      <c r="D36" s="134">
        <f>C36*100/14</f>
        <v>21.428571428571427</v>
      </c>
    </row>
    <row r="37" spans="2:4" ht="15.75">
      <c r="B37" s="136" t="s">
        <v>202</v>
      </c>
      <c r="C37" s="133">
        <f>COUNTIF($R$10:$R$23,"Yếu")</f>
        <v>2</v>
      </c>
      <c r="D37" s="134">
        <f>C37*100/14</f>
        <v>14.285714285714286</v>
      </c>
    </row>
    <row r="38" spans="2:4" ht="15.75">
      <c r="B38" s="137" t="s">
        <v>203</v>
      </c>
      <c r="C38" s="138">
        <f>SUM(C32:C37)</f>
        <v>14</v>
      </c>
      <c r="D38" s="138">
        <f>SUM(D32:D37)</f>
        <v>100.00000000000001</v>
      </c>
    </row>
  </sheetData>
  <sheetProtection/>
  <mergeCells count="15">
    <mergeCell ref="I1:R1"/>
    <mergeCell ref="I2:R2"/>
    <mergeCell ref="A4:R4"/>
    <mergeCell ref="A5:R5"/>
    <mergeCell ref="A1:E1"/>
    <mergeCell ref="A2:E2"/>
    <mergeCell ref="A3:F3"/>
    <mergeCell ref="A7:F7"/>
    <mergeCell ref="A6:Q6"/>
    <mergeCell ref="B30:C30"/>
    <mergeCell ref="K24:R24"/>
    <mergeCell ref="K25:R25"/>
    <mergeCell ref="K26:R26"/>
    <mergeCell ref="K30:R30"/>
    <mergeCell ref="B25:C25"/>
  </mergeCells>
  <conditionalFormatting sqref="F9:H9 D9 D10:H13 C18:I23 D15:H17">
    <cfRule type="cellIs" priority="141" dxfId="86" operator="lessThan" stopIfTrue="1">
      <formula>5</formula>
    </cfRule>
  </conditionalFormatting>
  <conditionalFormatting sqref="G3:H3 I7:J7">
    <cfRule type="cellIs" priority="142" dxfId="85" operator="lessThan" stopIfTrue="1">
      <formula>5</formula>
    </cfRule>
  </conditionalFormatting>
  <conditionalFormatting sqref="Q18:Q23 C18:H23">
    <cfRule type="cellIs" priority="140" dxfId="82" operator="lessThan" stopIfTrue="1">
      <formula>5</formula>
    </cfRule>
  </conditionalFormatting>
  <conditionalFormatting sqref="C10:F13 M13:O14 C18:I23 C15:F23 P13 Q10:Q23">
    <cfRule type="cellIs" priority="139" dxfId="81" operator="lessThan" stopIfTrue="1">
      <formula>5</formula>
    </cfRule>
  </conditionalFormatting>
  <conditionalFormatting sqref="K10:O10 K14:O21 K11:P13 K22:P23 I10:I23">
    <cfRule type="cellIs" priority="77" dxfId="84" operator="lessThan" stopIfTrue="1">
      <formula>5</formula>
    </cfRule>
  </conditionalFormatting>
  <conditionalFormatting sqref="P10">
    <cfRule type="cellIs" priority="76" dxfId="84" operator="lessThan" stopIfTrue="1">
      <formula>5</formula>
    </cfRule>
  </conditionalFormatting>
  <conditionalFormatting sqref="J18:J23">
    <cfRule type="cellIs" priority="65" dxfId="84" operator="lessThan" stopIfTrue="1">
      <formula>5</formula>
    </cfRule>
  </conditionalFormatting>
  <conditionalFormatting sqref="A2:E2">
    <cfRule type="cellIs" priority="21" dxfId="85" operator="lessThan" stopIfTrue="1">
      <formula>5</formula>
    </cfRule>
  </conditionalFormatting>
  <conditionalFormatting sqref="P14:P21">
    <cfRule type="cellIs" priority="15" dxfId="84" operator="lessThan" stopIfTrue="1">
      <formula>5</formula>
    </cfRule>
  </conditionalFormatting>
  <conditionalFormatting sqref="S10:S23">
    <cfRule type="cellIs" priority="13" dxfId="81" operator="lessThan" stopIfTrue="1">
      <formula>5</formula>
    </cfRule>
  </conditionalFormatting>
  <conditionalFormatting sqref="S10:S23">
    <cfRule type="cellIs" priority="14" dxfId="85" operator="lessThan" stopIfTrue="1">
      <formula>5</formula>
    </cfRule>
  </conditionalFormatting>
  <conditionalFormatting sqref="R10:R23">
    <cfRule type="cellIs" priority="12" dxfId="86" operator="lessThan" stopIfTrue="1">
      <formula>5</formula>
    </cfRule>
  </conditionalFormatting>
  <conditionalFormatting sqref="R10:R23">
    <cfRule type="cellIs" priority="11" dxfId="82" operator="lessThan" stopIfTrue="1">
      <formula>5</formula>
    </cfRule>
  </conditionalFormatting>
  <conditionalFormatting sqref="R10:R23">
    <cfRule type="cellIs" priority="10" dxfId="81" operator="lessThan" stopIfTrue="1">
      <formula>5</formula>
    </cfRule>
  </conditionalFormatting>
  <conditionalFormatting sqref="R10:R23">
    <cfRule type="cellIs" priority="9" dxfId="85" operator="lessThan" stopIfTrue="1">
      <formula>5</formula>
    </cfRule>
  </conditionalFormatting>
  <conditionalFormatting sqref="R10:R23">
    <cfRule type="cellIs" priority="8" dxfId="87" operator="lessThan" stopIfTrue="1">
      <formula>5</formula>
    </cfRule>
  </conditionalFormatting>
  <conditionalFormatting sqref="R10:R23">
    <cfRule type="cellIs" priority="1" dxfId="1" operator="greaterThan" stopIfTrue="1">
      <formula>5</formula>
    </cfRule>
    <cfRule type="cellIs" priority="2" dxfId="81" operator="lessThan" stopIfTrue="1">
      <formula>5</formula>
    </cfRule>
    <cfRule type="cellIs" priority="3" dxfId="82" operator="greaterThan" stopIfTrue="1">
      <formula>5</formula>
    </cfRule>
    <cfRule type="cellIs" priority="4" dxfId="82" operator="greaterThan" stopIfTrue="1">
      <formula>5</formula>
    </cfRule>
    <cfRule type="cellIs" priority="5" dxfId="84" operator="greaterThan" stopIfTrue="1">
      <formula>5</formula>
    </cfRule>
    <cfRule type="cellIs" priority="6" dxfId="81" operator="greaterThan" stopIfTrue="1">
      <formula>5</formula>
    </cfRule>
    <cfRule type="cellIs" priority="7" dxfId="88" operator="greaterThan" stopIfTrue="1">
      <formula>5</formula>
    </cfRule>
  </conditionalFormatting>
  <printOptions/>
  <pageMargins left="0.24" right="0.15" top="0.28" bottom="0.25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7">
      <selection activeCell="T17" sqref="T17"/>
    </sheetView>
  </sheetViews>
  <sheetFormatPr defaultColWidth="8.8984375" defaultRowHeight="15"/>
  <cols>
    <col min="1" max="1" width="2.8984375" style="46" customWidth="1"/>
    <col min="2" max="2" width="10.3984375" style="46" customWidth="1"/>
    <col min="3" max="3" width="14" style="46" customWidth="1"/>
    <col min="4" max="4" width="6.5" style="46" customWidth="1"/>
    <col min="5" max="5" width="10" style="46" hidden="1" customWidth="1"/>
    <col min="6" max="6" width="10" style="47" hidden="1" customWidth="1"/>
    <col min="7" max="7" width="8.09765625" style="46" hidden="1" customWidth="1"/>
    <col min="8" max="8" width="8.3984375" style="46" hidden="1" customWidth="1"/>
    <col min="9" max="14" width="5.8984375" style="90" customWidth="1"/>
    <col min="15" max="15" width="5.8984375" style="13" customWidth="1"/>
    <col min="16" max="16" width="5.8984375" style="90" customWidth="1"/>
    <col min="17" max="17" width="6.69921875" style="90" customWidth="1"/>
    <col min="18" max="18" width="8.8984375" style="46" hidden="1" customWidth="1"/>
    <col min="19" max="16384" width="8.8984375" style="46" customWidth="1"/>
  </cols>
  <sheetData>
    <row r="1" spans="1:17" ht="18.75">
      <c r="A1" s="146" t="s">
        <v>13</v>
      </c>
      <c r="B1" s="146"/>
      <c r="C1" s="146"/>
      <c r="D1" s="146"/>
      <c r="E1" s="146"/>
      <c r="F1" s="15"/>
      <c r="G1" s="15"/>
      <c r="H1" s="15"/>
      <c r="I1" s="143" t="s">
        <v>43</v>
      </c>
      <c r="J1" s="143"/>
      <c r="K1" s="143"/>
      <c r="L1" s="143"/>
      <c r="M1" s="143"/>
      <c r="N1" s="143"/>
      <c r="O1" s="143"/>
      <c r="P1" s="143"/>
      <c r="Q1" s="143"/>
    </row>
    <row r="2" spans="1:17" ht="18.75">
      <c r="A2" s="139" t="s">
        <v>30</v>
      </c>
      <c r="B2" s="139"/>
      <c r="C2" s="139"/>
      <c r="D2" s="139"/>
      <c r="E2" s="139"/>
      <c r="F2" s="15"/>
      <c r="G2" s="15"/>
      <c r="H2" s="15"/>
      <c r="I2" s="143" t="s">
        <v>44</v>
      </c>
      <c r="J2" s="143"/>
      <c r="K2" s="143"/>
      <c r="L2" s="143"/>
      <c r="M2" s="143"/>
      <c r="N2" s="143"/>
      <c r="O2" s="143"/>
      <c r="P2" s="143"/>
      <c r="Q2" s="143"/>
    </row>
    <row r="3" spans="1:15" ht="14.25" customHeight="1">
      <c r="A3" s="150"/>
      <c r="B3" s="150"/>
      <c r="C3" s="15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ht="18.75" customHeight="1">
      <c r="A4" s="144" t="s">
        <v>193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9.5" customHeight="1">
      <c r="A5" s="151" t="s">
        <v>62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8" ht="167.25" customHeight="1">
      <c r="A6" s="42" t="s">
        <v>3</v>
      </c>
      <c r="B6" s="20" t="s">
        <v>9</v>
      </c>
      <c r="C6" s="20" t="s">
        <v>10</v>
      </c>
      <c r="D6" s="20" t="s">
        <v>11</v>
      </c>
      <c r="E6" s="20" t="s">
        <v>12</v>
      </c>
      <c r="F6" s="20" t="s">
        <v>0</v>
      </c>
      <c r="G6" s="20" t="s">
        <v>186</v>
      </c>
      <c r="H6" s="20" t="s">
        <v>26</v>
      </c>
      <c r="I6" s="76" t="s">
        <v>5</v>
      </c>
      <c r="J6" s="76" t="s">
        <v>1</v>
      </c>
      <c r="K6" s="76" t="s">
        <v>2</v>
      </c>
      <c r="L6" s="76" t="s">
        <v>4</v>
      </c>
      <c r="M6" s="76" t="s">
        <v>6</v>
      </c>
      <c r="N6" s="91" t="s">
        <v>8</v>
      </c>
      <c r="O6" s="91" t="s">
        <v>27</v>
      </c>
      <c r="P6" s="22" t="s">
        <v>192</v>
      </c>
      <c r="Q6" s="6" t="s">
        <v>191</v>
      </c>
      <c r="R6" s="43"/>
    </row>
    <row r="7" spans="1:17" ht="16.5">
      <c r="A7" s="60"/>
      <c r="B7" s="60"/>
      <c r="C7" s="60"/>
      <c r="D7" s="60"/>
      <c r="E7" s="60"/>
      <c r="F7" s="61"/>
      <c r="G7" s="60"/>
      <c r="H7" s="60"/>
      <c r="I7" s="21">
        <v>1</v>
      </c>
      <c r="J7" s="52">
        <v>2</v>
      </c>
      <c r="K7" s="21">
        <v>1</v>
      </c>
      <c r="L7" s="21">
        <v>3</v>
      </c>
      <c r="M7" s="21">
        <v>1</v>
      </c>
      <c r="N7" s="52">
        <v>2</v>
      </c>
      <c r="O7" s="49">
        <v>2</v>
      </c>
      <c r="P7" s="52">
        <f>SUM(J7:O7)</f>
        <v>11</v>
      </c>
      <c r="Q7" s="128"/>
    </row>
    <row r="8" spans="1:18" ht="18" customHeight="1">
      <c r="A8" s="87">
        <v>1</v>
      </c>
      <c r="B8" s="77" t="s">
        <v>143</v>
      </c>
      <c r="C8" s="78" t="s">
        <v>155</v>
      </c>
      <c r="D8" s="122" t="s">
        <v>45</v>
      </c>
      <c r="E8" s="79" t="s">
        <v>33</v>
      </c>
      <c r="F8" s="77" t="s">
        <v>23</v>
      </c>
      <c r="G8" s="77" t="s">
        <v>16</v>
      </c>
      <c r="H8" s="77" t="s">
        <v>15</v>
      </c>
      <c r="I8" s="44">
        <v>7.9</v>
      </c>
      <c r="J8" s="44">
        <v>5.4</v>
      </c>
      <c r="K8" s="44">
        <v>5.3</v>
      </c>
      <c r="L8" s="44">
        <v>5</v>
      </c>
      <c r="M8" s="68">
        <v>6.2</v>
      </c>
      <c r="N8" s="44">
        <v>5.7</v>
      </c>
      <c r="O8" s="44">
        <v>6.8</v>
      </c>
      <c r="P8" s="69">
        <v>5.7</v>
      </c>
      <c r="Q8" s="126" t="str">
        <f aca="true" t="shared" si="0" ref="Q8:Q20">IF(P8&gt;=9,"Xuất sắc",IF(P8&gt;=8,"Giỏi",IF(P8&gt;=7,"Khá",IF(P8&gt;=6,"TB khá",IF(P8&gt;=5,"TB","Yếu")))))</f>
        <v>TB</v>
      </c>
      <c r="R8" s="125">
        <f>ROUND(SUMPRODUCT(J8:O8,$J$7:$O$7)/SUM($J$7:$O$7),1)</f>
        <v>5.7</v>
      </c>
    </row>
    <row r="9" spans="1:18" ht="18" customHeight="1">
      <c r="A9" s="88">
        <v>2</v>
      </c>
      <c r="B9" s="80" t="s">
        <v>144</v>
      </c>
      <c r="C9" s="81" t="s">
        <v>156</v>
      </c>
      <c r="D9" s="123" t="s">
        <v>61</v>
      </c>
      <c r="E9" s="82" t="s">
        <v>157</v>
      </c>
      <c r="F9" s="80" t="s">
        <v>22</v>
      </c>
      <c r="G9" s="80" t="s">
        <v>16</v>
      </c>
      <c r="H9" s="80" t="s">
        <v>15</v>
      </c>
      <c r="I9" s="70">
        <v>2.1</v>
      </c>
      <c r="J9" s="70">
        <v>7</v>
      </c>
      <c r="K9" s="70">
        <v>8.9</v>
      </c>
      <c r="L9" s="70">
        <v>5.7</v>
      </c>
      <c r="M9" s="10">
        <v>0</v>
      </c>
      <c r="N9" s="70">
        <v>1.1</v>
      </c>
      <c r="O9" s="5">
        <v>0</v>
      </c>
      <c r="P9" s="63">
        <v>3.8</v>
      </c>
      <c r="Q9" s="126" t="str">
        <f t="shared" si="0"/>
        <v>Yếu</v>
      </c>
      <c r="R9" s="125">
        <f aca="true" t="shared" si="1" ref="R9:R20">ROUND(SUMPRODUCT(J9:O9,$J$7:$O$7)/SUM($J$7:$O$7),1)</f>
        <v>3.8</v>
      </c>
    </row>
    <row r="10" spans="1:18" ht="18" customHeight="1">
      <c r="A10" s="88">
        <v>3</v>
      </c>
      <c r="B10" s="80" t="s">
        <v>145</v>
      </c>
      <c r="C10" s="81" t="s">
        <v>158</v>
      </c>
      <c r="D10" s="123" t="s">
        <v>159</v>
      </c>
      <c r="E10" s="82" t="s">
        <v>160</v>
      </c>
      <c r="F10" s="80" t="s">
        <v>161</v>
      </c>
      <c r="G10" s="80" t="s">
        <v>162</v>
      </c>
      <c r="H10" s="80" t="s">
        <v>15</v>
      </c>
      <c r="I10" s="5">
        <v>8</v>
      </c>
      <c r="J10" s="5">
        <v>8</v>
      </c>
      <c r="K10" s="5">
        <v>7.3</v>
      </c>
      <c r="L10" s="5">
        <v>6.2</v>
      </c>
      <c r="M10" s="10">
        <v>7.8</v>
      </c>
      <c r="N10" s="5">
        <v>5.9</v>
      </c>
      <c r="O10" s="5">
        <v>7.5</v>
      </c>
      <c r="P10" s="63">
        <v>7</v>
      </c>
      <c r="Q10" s="126" t="str">
        <f t="shared" si="0"/>
        <v>Khá</v>
      </c>
      <c r="R10" s="125">
        <f t="shared" si="1"/>
        <v>7</v>
      </c>
    </row>
    <row r="11" spans="1:18" ht="18" customHeight="1">
      <c r="A11" s="88">
        <v>4</v>
      </c>
      <c r="B11" s="80" t="s">
        <v>146</v>
      </c>
      <c r="C11" s="81" t="s">
        <v>163</v>
      </c>
      <c r="D11" s="123" t="s">
        <v>164</v>
      </c>
      <c r="E11" s="83" t="s">
        <v>165</v>
      </c>
      <c r="F11" s="80" t="s">
        <v>23</v>
      </c>
      <c r="G11" s="80" t="s">
        <v>166</v>
      </c>
      <c r="H11" s="80" t="s">
        <v>15</v>
      </c>
      <c r="I11" s="5">
        <v>7.1</v>
      </c>
      <c r="J11" s="5">
        <v>7</v>
      </c>
      <c r="K11" s="5">
        <v>5.3</v>
      </c>
      <c r="L11" s="5">
        <v>6.2</v>
      </c>
      <c r="M11" s="10">
        <v>7</v>
      </c>
      <c r="N11" s="5">
        <v>6.5</v>
      </c>
      <c r="O11" s="5">
        <v>7.5</v>
      </c>
      <c r="P11" s="63">
        <v>6.6</v>
      </c>
      <c r="Q11" s="126" t="str">
        <f t="shared" si="0"/>
        <v>TB khá</v>
      </c>
      <c r="R11" s="125">
        <f t="shared" si="1"/>
        <v>6.6</v>
      </c>
    </row>
    <row r="12" spans="1:18" ht="18" customHeight="1">
      <c r="A12" s="88">
        <v>5</v>
      </c>
      <c r="B12" s="80" t="s">
        <v>147</v>
      </c>
      <c r="C12" s="81" t="s">
        <v>167</v>
      </c>
      <c r="D12" s="123" t="s">
        <v>39</v>
      </c>
      <c r="E12" s="82" t="s">
        <v>96</v>
      </c>
      <c r="F12" s="80" t="s">
        <v>22</v>
      </c>
      <c r="G12" s="80" t="s">
        <v>16</v>
      </c>
      <c r="H12" s="80" t="s">
        <v>15</v>
      </c>
      <c r="I12" s="5">
        <v>7</v>
      </c>
      <c r="J12" s="5">
        <v>5.9</v>
      </c>
      <c r="K12" s="5">
        <v>5.4</v>
      </c>
      <c r="L12" s="5">
        <v>5.6</v>
      </c>
      <c r="M12" s="10">
        <v>5</v>
      </c>
      <c r="N12" s="5">
        <v>5</v>
      </c>
      <c r="O12" s="5">
        <v>2.6</v>
      </c>
      <c r="P12" s="63">
        <v>4.9</v>
      </c>
      <c r="Q12" s="126" t="str">
        <f t="shared" si="0"/>
        <v>Yếu</v>
      </c>
      <c r="R12" s="125">
        <f t="shared" si="1"/>
        <v>4.9</v>
      </c>
    </row>
    <row r="13" spans="1:18" ht="18" customHeight="1">
      <c r="A13" s="88">
        <v>6</v>
      </c>
      <c r="B13" s="80" t="s">
        <v>148</v>
      </c>
      <c r="C13" s="81" t="s">
        <v>40</v>
      </c>
      <c r="D13" s="123" t="s">
        <v>168</v>
      </c>
      <c r="E13" s="83" t="s">
        <v>169</v>
      </c>
      <c r="F13" s="80" t="s">
        <v>22</v>
      </c>
      <c r="G13" s="80" t="s">
        <v>16</v>
      </c>
      <c r="H13" s="80" t="s">
        <v>15</v>
      </c>
      <c r="I13" s="5">
        <v>6.9</v>
      </c>
      <c r="J13" s="5">
        <v>5.5</v>
      </c>
      <c r="K13" s="5">
        <v>8</v>
      </c>
      <c r="L13" s="5">
        <v>6.3</v>
      </c>
      <c r="M13" s="10">
        <v>7</v>
      </c>
      <c r="N13" s="5">
        <v>7.1</v>
      </c>
      <c r="O13" s="5">
        <v>9.2</v>
      </c>
      <c r="P13" s="63">
        <v>7</v>
      </c>
      <c r="Q13" s="126" t="str">
        <f t="shared" si="0"/>
        <v>Khá</v>
      </c>
      <c r="R13" s="125">
        <f t="shared" si="1"/>
        <v>7</v>
      </c>
    </row>
    <row r="14" spans="1:18" ht="18" customHeight="1">
      <c r="A14" s="88">
        <v>7</v>
      </c>
      <c r="B14" s="80" t="s">
        <v>149</v>
      </c>
      <c r="C14" s="81" t="s">
        <v>49</v>
      </c>
      <c r="D14" s="123" t="s">
        <v>130</v>
      </c>
      <c r="E14" s="82" t="s">
        <v>170</v>
      </c>
      <c r="F14" s="80" t="s">
        <v>22</v>
      </c>
      <c r="G14" s="80" t="s">
        <v>16</v>
      </c>
      <c r="H14" s="80" t="s">
        <v>15</v>
      </c>
      <c r="I14" s="5">
        <v>6.7</v>
      </c>
      <c r="J14" s="5">
        <v>6.5</v>
      </c>
      <c r="K14" s="5">
        <v>7.7</v>
      </c>
      <c r="L14" s="5">
        <v>6.8</v>
      </c>
      <c r="M14" s="10">
        <v>6.4</v>
      </c>
      <c r="N14" s="5">
        <v>6.5</v>
      </c>
      <c r="O14" s="5">
        <v>7.9</v>
      </c>
      <c r="P14" s="63">
        <v>6.9</v>
      </c>
      <c r="Q14" s="126" t="str">
        <f t="shared" si="0"/>
        <v>TB khá</v>
      </c>
      <c r="R14" s="125">
        <f t="shared" si="1"/>
        <v>6.9</v>
      </c>
    </row>
    <row r="15" spans="1:18" ht="18" customHeight="1">
      <c r="A15" s="88">
        <v>8</v>
      </c>
      <c r="B15" s="80" t="s">
        <v>150</v>
      </c>
      <c r="C15" s="81" t="s">
        <v>171</v>
      </c>
      <c r="D15" s="123" t="s">
        <v>172</v>
      </c>
      <c r="E15" s="82" t="s">
        <v>173</v>
      </c>
      <c r="F15" s="80" t="s">
        <v>25</v>
      </c>
      <c r="G15" s="80" t="s">
        <v>16</v>
      </c>
      <c r="H15" s="80" t="s">
        <v>15</v>
      </c>
      <c r="I15" s="5">
        <v>6.3</v>
      </c>
      <c r="J15" s="5">
        <v>5.8</v>
      </c>
      <c r="K15" s="5">
        <v>5</v>
      </c>
      <c r="L15" s="5">
        <v>5</v>
      </c>
      <c r="M15" s="10">
        <v>5.8</v>
      </c>
      <c r="N15" s="5">
        <v>5.9</v>
      </c>
      <c r="O15" s="5">
        <v>5</v>
      </c>
      <c r="P15" s="63">
        <v>5.4</v>
      </c>
      <c r="Q15" s="126" t="str">
        <f t="shared" si="0"/>
        <v>TB</v>
      </c>
      <c r="R15" s="125">
        <f t="shared" si="1"/>
        <v>5.4</v>
      </c>
    </row>
    <row r="16" spans="1:18" ht="18" customHeight="1">
      <c r="A16" s="88">
        <v>9</v>
      </c>
      <c r="B16" s="80" t="s">
        <v>151</v>
      </c>
      <c r="C16" s="81" t="s">
        <v>174</v>
      </c>
      <c r="D16" s="123" t="s">
        <v>21</v>
      </c>
      <c r="E16" s="82" t="s">
        <v>175</v>
      </c>
      <c r="F16" s="80" t="s">
        <v>22</v>
      </c>
      <c r="G16" s="80" t="s">
        <v>16</v>
      </c>
      <c r="H16" s="80" t="s">
        <v>15</v>
      </c>
      <c r="I16" s="5">
        <v>6.5</v>
      </c>
      <c r="J16" s="5">
        <v>7.9</v>
      </c>
      <c r="K16" s="5">
        <v>7.3</v>
      </c>
      <c r="L16" s="5">
        <v>5</v>
      </c>
      <c r="M16" s="10">
        <v>5</v>
      </c>
      <c r="N16" s="5">
        <v>5.8</v>
      </c>
      <c r="O16" s="5">
        <v>7.3</v>
      </c>
      <c r="P16" s="63">
        <v>6.3</v>
      </c>
      <c r="Q16" s="126" t="str">
        <f t="shared" si="0"/>
        <v>TB khá</v>
      </c>
      <c r="R16" s="125">
        <f t="shared" si="1"/>
        <v>6.3</v>
      </c>
    </row>
    <row r="17" spans="1:18" ht="18" customHeight="1">
      <c r="A17" s="88">
        <v>10</v>
      </c>
      <c r="B17" s="80" t="s">
        <v>152</v>
      </c>
      <c r="C17" s="81" t="s">
        <v>176</v>
      </c>
      <c r="D17" s="123" t="s">
        <v>177</v>
      </c>
      <c r="E17" s="83" t="s">
        <v>178</v>
      </c>
      <c r="F17" s="80" t="s">
        <v>179</v>
      </c>
      <c r="G17" s="80" t="s">
        <v>162</v>
      </c>
      <c r="H17" s="80" t="s">
        <v>15</v>
      </c>
      <c r="I17" s="5">
        <v>8</v>
      </c>
      <c r="J17" s="5">
        <v>8</v>
      </c>
      <c r="K17" s="5">
        <v>7.9</v>
      </c>
      <c r="L17" s="5">
        <v>5.6</v>
      </c>
      <c r="M17" s="10">
        <v>7.2</v>
      </c>
      <c r="N17" s="5">
        <v>6.3</v>
      </c>
      <c r="O17" s="5">
        <v>7.4</v>
      </c>
      <c r="P17" s="63">
        <v>6.8</v>
      </c>
      <c r="Q17" s="126" t="str">
        <f t="shared" si="0"/>
        <v>TB khá</v>
      </c>
      <c r="R17" s="125">
        <f t="shared" si="1"/>
        <v>6.8</v>
      </c>
    </row>
    <row r="18" spans="1:18" ht="16.5">
      <c r="A18" s="88">
        <v>11</v>
      </c>
      <c r="B18" s="80" t="s">
        <v>153</v>
      </c>
      <c r="C18" s="81" t="s">
        <v>118</v>
      </c>
      <c r="D18" s="123" t="s">
        <v>32</v>
      </c>
      <c r="E18" s="83" t="s">
        <v>180</v>
      </c>
      <c r="F18" s="80" t="s">
        <v>22</v>
      </c>
      <c r="G18" s="80" t="s">
        <v>16</v>
      </c>
      <c r="H18" s="80" t="s">
        <v>15</v>
      </c>
      <c r="I18" s="5">
        <v>7</v>
      </c>
      <c r="J18" s="5">
        <v>6.9</v>
      </c>
      <c r="K18" s="5">
        <v>8.6</v>
      </c>
      <c r="L18" s="5">
        <v>5.5</v>
      </c>
      <c r="M18" s="10">
        <v>7.4</v>
      </c>
      <c r="N18" s="5">
        <v>5.1</v>
      </c>
      <c r="O18" s="5">
        <v>8.5</v>
      </c>
      <c r="P18" s="73">
        <v>6.7</v>
      </c>
      <c r="Q18" s="126" t="str">
        <f t="shared" si="0"/>
        <v>TB khá</v>
      </c>
      <c r="R18" s="125">
        <f t="shared" si="1"/>
        <v>6.7</v>
      </c>
    </row>
    <row r="19" spans="1:18" ht="16.5">
      <c r="A19" s="88">
        <v>12</v>
      </c>
      <c r="B19" s="80" t="s">
        <v>154</v>
      </c>
      <c r="C19" s="81" t="s">
        <v>59</v>
      </c>
      <c r="D19" s="124" t="s">
        <v>58</v>
      </c>
      <c r="E19" s="83" t="s">
        <v>181</v>
      </c>
      <c r="F19" s="80" t="s">
        <v>22</v>
      </c>
      <c r="G19" s="80" t="s">
        <v>16</v>
      </c>
      <c r="H19" s="80" t="s">
        <v>15</v>
      </c>
      <c r="I19" s="5">
        <v>6.7</v>
      </c>
      <c r="J19" s="5">
        <v>2</v>
      </c>
      <c r="K19" s="5">
        <v>7.9</v>
      </c>
      <c r="L19" s="5">
        <v>5.6</v>
      </c>
      <c r="M19" s="10">
        <v>7.4</v>
      </c>
      <c r="N19" s="5">
        <v>5.6</v>
      </c>
      <c r="O19" s="5">
        <v>7.4</v>
      </c>
      <c r="P19" s="55">
        <v>5.6</v>
      </c>
      <c r="Q19" s="126" t="str">
        <f t="shared" si="0"/>
        <v>TB</v>
      </c>
      <c r="R19" s="125">
        <f t="shared" si="1"/>
        <v>5.6</v>
      </c>
    </row>
    <row r="20" spans="1:18" ht="16.5">
      <c r="A20" s="89">
        <v>13</v>
      </c>
      <c r="B20" s="84" t="s">
        <v>188</v>
      </c>
      <c r="C20" s="85" t="s">
        <v>182</v>
      </c>
      <c r="D20" s="115" t="s">
        <v>183</v>
      </c>
      <c r="E20" s="86" t="s">
        <v>184</v>
      </c>
      <c r="F20" s="84" t="s">
        <v>23</v>
      </c>
      <c r="G20" s="84" t="s">
        <v>185</v>
      </c>
      <c r="H20" s="84" t="s">
        <v>15</v>
      </c>
      <c r="I20" s="14">
        <v>6</v>
      </c>
      <c r="J20" s="14">
        <v>7.9</v>
      </c>
      <c r="K20" s="14">
        <v>8.5</v>
      </c>
      <c r="L20" s="14">
        <v>5.5</v>
      </c>
      <c r="M20" s="14">
        <v>6.8</v>
      </c>
      <c r="N20" s="14">
        <v>6.5</v>
      </c>
      <c r="O20" s="58">
        <v>8.7</v>
      </c>
      <c r="P20" s="58">
        <v>7.1</v>
      </c>
      <c r="Q20" s="127" t="str">
        <f t="shared" si="0"/>
        <v>Khá</v>
      </c>
      <c r="R20" s="125">
        <f t="shared" si="1"/>
        <v>7.1</v>
      </c>
    </row>
    <row r="21" spans="1:17" ht="16.5">
      <c r="A21" s="9"/>
      <c r="I21" s="65"/>
      <c r="J21" s="66"/>
      <c r="K21" s="141" t="s">
        <v>205</v>
      </c>
      <c r="L21" s="141"/>
      <c r="M21" s="141"/>
      <c r="N21" s="142"/>
      <c r="O21" s="142"/>
      <c r="P21" s="142"/>
      <c r="Q21" s="142"/>
    </row>
    <row r="22" spans="1:17" ht="16.5">
      <c r="A22" s="9"/>
      <c r="B22" s="140" t="s">
        <v>52</v>
      </c>
      <c r="C22" s="140"/>
      <c r="D22" s="140"/>
      <c r="E22" s="140"/>
      <c r="F22" s="140"/>
      <c r="G22" s="140"/>
      <c r="H22" s="140"/>
      <c r="I22" s="65"/>
      <c r="J22" s="66"/>
      <c r="K22" s="140" t="s">
        <v>51</v>
      </c>
      <c r="L22" s="140"/>
      <c r="M22" s="140"/>
      <c r="N22" s="140"/>
      <c r="O22" s="140"/>
      <c r="P22" s="140"/>
      <c r="Q22" s="140"/>
    </row>
    <row r="23" spans="1:17" ht="16.5">
      <c r="A23" s="9"/>
      <c r="B23" s="9"/>
      <c r="C23" s="2"/>
      <c r="D23" s="9"/>
      <c r="E23" s="9"/>
      <c r="F23" s="66"/>
      <c r="G23" s="66"/>
      <c r="H23" s="9"/>
      <c r="I23" s="65"/>
      <c r="J23" s="66"/>
      <c r="K23" s="140" t="s">
        <v>53</v>
      </c>
      <c r="L23" s="140"/>
      <c r="M23" s="140"/>
      <c r="N23" s="140"/>
      <c r="O23" s="140"/>
      <c r="P23" s="140"/>
      <c r="Q23" s="140"/>
    </row>
    <row r="24" spans="1:17" ht="16.5">
      <c r="A24" s="9"/>
      <c r="B24" s="9"/>
      <c r="C24" s="2"/>
      <c r="D24" s="9"/>
      <c r="E24" s="9"/>
      <c r="F24" s="66"/>
      <c r="G24" s="66"/>
      <c r="H24" s="9"/>
      <c r="I24" s="65"/>
      <c r="J24" s="66"/>
      <c r="K24" s="1"/>
      <c r="L24" s="9"/>
      <c r="M24" s="9"/>
      <c r="N24" s="1"/>
      <c r="O24" s="28"/>
      <c r="P24" s="1"/>
      <c r="Q24" s="1"/>
    </row>
    <row r="25" spans="1:17" ht="16.5">
      <c r="A25" s="9"/>
      <c r="B25" s="9"/>
      <c r="C25" s="2"/>
      <c r="D25" s="9"/>
      <c r="E25" s="9"/>
      <c r="F25" s="66"/>
      <c r="G25" s="66"/>
      <c r="H25" s="9"/>
      <c r="I25" s="65"/>
      <c r="J25" s="66"/>
      <c r="K25" s="1"/>
      <c r="L25" s="9"/>
      <c r="M25" s="9"/>
      <c r="N25" s="1"/>
      <c r="O25" s="28"/>
      <c r="P25" s="1"/>
      <c r="Q25" s="1"/>
    </row>
    <row r="26" spans="1:17" ht="16.5">
      <c r="A26" s="9"/>
      <c r="B26" s="9"/>
      <c r="C26" s="2"/>
      <c r="D26" s="9"/>
      <c r="E26" s="9"/>
      <c r="F26" s="66"/>
      <c r="G26" s="66"/>
      <c r="H26" s="9"/>
      <c r="I26" s="65"/>
      <c r="J26" s="66"/>
      <c r="K26" s="1"/>
      <c r="L26" s="9"/>
      <c r="M26" s="9"/>
      <c r="N26" s="1"/>
      <c r="O26" s="28"/>
      <c r="P26" s="1"/>
      <c r="Q26" s="1"/>
    </row>
    <row r="27" spans="1:17" ht="16.5">
      <c r="A27" s="9"/>
      <c r="B27" s="140" t="s">
        <v>54</v>
      </c>
      <c r="C27" s="140"/>
      <c r="D27" s="140"/>
      <c r="E27" s="140"/>
      <c r="F27" s="140"/>
      <c r="G27" s="140"/>
      <c r="H27" s="140"/>
      <c r="I27" s="65"/>
      <c r="J27" s="66"/>
      <c r="K27" s="140" t="s">
        <v>55</v>
      </c>
      <c r="L27" s="140"/>
      <c r="M27" s="140"/>
      <c r="N27" s="140"/>
      <c r="O27" s="140"/>
      <c r="P27" s="140"/>
      <c r="Q27" s="140"/>
    </row>
    <row r="28" spans="1:10" ht="16.5">
      <c r="A28" s="9"/>
      <c r="D28" s="9"/>
      <c r="E28" s="9"/>
      <c r="F28" s="2"/>
      <c r="G28" s="2"/>
      <c r="H28" s="2"/>
      <c r="I28" s="65"/>
      <c r="J28" s="66"/>
    </row>
    <row r="29" spans="2:4" ht="16.5">
      <c r="B29" s="129" t="s">
        <v>194</v>
      </c>
      <c r="C29" s="130" t="s">
        <v>195</v>
      </c>
      <c r="D29" s="131" t="s">
        <v>196</v>
      </c>
    </row>
    <row r="30" spans="2:4" ht="16.5">
      <c r="B30" s="132" t="s">
        <v>197</v>
      </c>
      <c r="C30" s="133">
        <f>COUNTIF($Q$8:$Q$20,"Xuất sắc")</f>
        <v>0</v>
      </c>
      <c r="D30" s="134">
        <f aca="true" t="shared" si="2" ref="D30:D35">C30*100/13</f>
        <v>0</v>
      </c>
    </row>
    <row r="31" spans="2:4" ht="16.5">
      <c r="B31" s="104" t="s">
        <v>198</v>
      </c>
      <c r="C31" s="133">
        <f>COUNTIF($Q$8:$Q$20,"Giỏi")</f>
        <v>0</v>
      </c>
      <c r="D31" s="134">
        <f t="shared" si="2"/>
        <v>0</v>
      </c>
    </row>
    <row r="32" spans="2:4" ht="16.5">
      <c r="B32" s="135" t="s">
        <v>199</v>
      </c>
      <c r="C32" s="133">
        <f>COUNTIF($Q$8:$Q$20,"Khá")</f>
        <v>3</v>
      </c>
      <c r="D32" s="134">
        <f t="shared" si="2"/>
        <v>23.076923076923077</v>
      </c>
    </row>
    <row r="33" spans="2:4" ht="16.5">
      <c r="B33" s="135" t="s">
        <v>200</v>
      </c>
      <c r="C33" s="133">
        <f>COUNTIF($Q$8:$Q$20,"TB khá")</f>
        <v>5</v>
      </c>
      <c r="D33" s="134">
        <f t="shared" si="2"/>
        <v>38.46153846153846</v>
      </c>
    </row>
    <row r="34" spans="2:4" ht="16.5">
      <c r="B34" s="104" t="s">
        <v>201</v>
      </c>
      <c r="C34" s="133">
        <f>COUNTIF($Q$8:$Q$20,"TB")</f>
        <v>3</v>
      </c>
      <c r="D34" s="134">
        <f t="shared" si="2"/>
        <v>23.076923076923077</v>
      </c>
    </row>
    <row r="35" spans="2:4" ht="16.5">
      <c r="B35" s="136" t="s">
        <v>202</v>
      </c>
      <c r="C35" s="133">
        <f>COUNTIF($Q$8:$Q$20,"Yếu")</f>
        <v>2</v>
      </c>
      <c r="D35" s="134">
        <f t="shared" si="2"/>
        <v>15.384615384615385</v>
      </c>
    </row>
    <row r="36" spans="2:4" ht="16.5">
      <c r="B36" s="137" t="s">
        <v>203</v>
      </c>
      <c r="C36" s="138">
        <f>SUM(C30:C35)</f>
        <v>13</v>
      </c>
      <c r="D36" s="138">
        <f>SUM(D30:D35)</f>
        <v>100</v>
      </c>
    </row>
  </sheetData>
  <sheetProtection/>
  <mergeCells count="13">
    <mergeCell ref="K23:Q23"/>
    <mergeCell ref="A4:Q4"/>
    <mergeCell ref="A5:Q5"/>
    <mergeCell ref="A1:E1"/>
    <mergeCell ref="A2:E2"/>
    <mergeCell ref="B22:H22"/>
    <mergeCell ref="K27:Q27"/>
    <mergeCell ref="I1:Q1"/>
    <mergeCell ref="I2:Q2"/>
    <mergeCell ref="B27:H27"/>
    <mergeCell ref="A3:C3"/>
    <mergeCell ref="K21:Q21"/>
    <mergeCell ref="K22:Q22"/>
  </mergeCells>
  <conditionalFormatting sqref="B20:C20 H8:H18 I8:L19 N8:O19 P8:P18">
    <cfRule type="cellIs" priority="42" dxfId="81" operator="lessThan" stopIfTrue="1">
      <formula>5</formula>
    </cfRule>
  </conditionalFormatting>
  <conditionalFormatting sqref="B20:C20 P8:P17">
    <cfRule type="cellIs" priority="43" dxfId="85" operator="lessThan" stopIfTrue="1">
      <formula>5</formula>
    </cfRule>
  </conditionalFormatting>
  <conditionalFormatting sqref="K8:L8 N8 H10:H18 N10:N19 I10:L19 H8:I8">
    <cfRule type="cellIs" priority="41" dxfId="86" operator="lessThan" stopIfTrue="1">
      <formula>5</formula>
    </cfRule>
  </conditionalFormatting>
  <conditionalFormatting sqref="J8">
    <cfRule type="cellIs" priority="34" dxfId="86" operator="lessThan" stopIfTrue="1">
      <formula>5</formula>
    </cfRule>
  </conditionalFormatting>
  <conditionalFormatting sqref="B19:F19 E20:F20 H19:H20">
    <cfRule type="cellIs" priority="28" dxfId="81" operator="lessThan" stopIfTrue="1">
      <formula>5</formula>
    </cfRule>
  </conditionalFormatting>
  <conditionalFormatting sqref="B19:F19 E20:F20">
    <cfRule type="cellIs" priority="29" dxfId="85" operator="lessThan" stopIfTrue="1">
      <formula>5</formula>
    </cfRule>
  </conditionalFormatting>
  <conditionalFormatting sqref="A2:E2">
    <cfRule type="cellIs" priority="27" dxfId="85" operator="lessThan" stopIfTrue="1">
      <formula>5</formula>
    </cfRule>
  </conditionalFormatting>
  <conditionalFormatting sqref="D20">
    <cfRule type="cellIs" priority="23" dxfId="81" operator="lessThan" stopIfTrue="1">
      <formula>5</formula>
    </cfRule>
  </conditionalFormatting>
  <conditionalFormatting sqref="D20">
    <cfRule type="cellIs" priority="24" dxfId="85" operator="lessThan" stopIfTrue="1">
      <formula>5</formula>
    </cfRule>
  </conditionalFormatting>
  <conditionalFormatting sqref="J20:M20">
    <cfRule type="cellIs" priority="22" dxfId="81" operator="lessThan" stopIfTrue="1">
      <formula>5</formula>
    </cfRule>
  </conditionalFormatting>
  <conditionalFormatting sqref="N20">
    <cfRule type="cellIs" priority="21" dxfId="81" operator="lessThan" stopIfTrue="1">
      <formula>5</formula>
    </cfRule>
  </conditionalFormatting>
  <conditionalFormatting sqref="I20">
    <cfRule type="cellIs" priority="20" dxfId="81" operator="lessThan" stopIfTrue="1">
      <formula>5</formula>
    </cfRule>
  </conditionalFormatting>
  <conditionalFormatting sqref="R8:R20">
    <cfRule type="cellIs" priority="13" dxfId="81" operator="lessThan" stopIfTrue="1">
      <formula>5</formula>
    </cfRule>
  </conditionalFormatting>
  <conditionalFormatting sqref="R8:R20">
    <cfRule type="cellIs" priority="14" dxfId="85" operator="lessThan" stopIfTrue="1">
      <formula>5</formula>
    </cfRule>
  </conditionalFormatting>
  <conditionalFormatting sqref="Q8:Q20">
    <cfRule type="cellIs" priority="12" dxfId="86" operator="lessThan" stopIfTrue="1">
      <formula>5</formula>
    </cfRule>
  </conditionalFormatting>
  <conditionalFormatting sqref="Q8:Q20">
    <cfRule type="cellIs" priority="11" dxfId="82" operator="lessThan" stopIfTrue="1">
      <formula>5</formula>
    </cfRule>
  </conditionalFormatting>
  <conditionalFormatting sqref="Q8:Q20">
    <cfRule type="cellIs" priority="10" dxfId="81" operator="lessThan" stopIfTrue="1">
      <formula>5</formula>
    </cfRule>
  </conditionalFormatting>
  <conditionalFormatting sqref="Q8:Q20">
    <cfRule type="cellIs" priority="9" dxfId="85" operator="lessThan" stopIfTrue="1">
      <formula>5</formula>
    </cfRule>
  </conditionalFormatting>
  <conditionalFormatting sqref="Q8:Q20">
    <cfRule type="cellIs" priority="8" dxfId="87" operator="lessThan" stopIfTrue="1">
      <formula>5</formula>
    </cfRule>
  </conditionalFormatting>
  <conditionalFormatting sqref="Q8:Q20">
    <cfRule type="cellIs" priority="1" dxfId="1" operator="greaterThan" stopIfTrue="1">
      <formula>5</formula>
    </cfRule>
    <cfRule type="cellIs" priority="2" dxfId="81" operator="lessThan" stopIfTrue="1">
      <formula>5</formula>
    </cfRule>
    <cfRule type="cellIs" priority="3" dxfId="82" operator="greaterThan" stopIfTrue="1">
      <formula>5</formula>
    </cfRule>
    <cfRule type="cellIs" priority="4" dxfId="82" operator="greaterThan" stopIfTrue="1">
      <formula>5</formula>
    </cfRule>
    <cfRule type="cellIs" priority="5" dxfId="84" operator="greaterThan" stopIfTrue="1">
      <formula>5</formula>
    </cfRule>
    <cfRule type="cellIs" priority="6" dxfId="81" operator="greaterThan" stopIfTrue="1">
      <formula>5</formula>
    </cfRule>
    <cfRule type="cellIs" priority="7" dxfId="88" operator="greaterThan" stopIfTrue="1">
      <formula>5</formula>
    </cfRule>
  </conditionalFormatting>
  <printOptions/>
  <pageMargins left="0.45" right="0.2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ThuSam</cp:lastModifiedBy>
  <cp:lastPrinted>2019-01-21T07:18:19Z</cp:lastPrinted>
  <dcterms:created xsi:type="dcterms:W3CDTF">2011-12-12T07:25:17Z</dcterms:created>
  <dcterms:modified xsi:type="dcterms:W3CDTF">2019-01-21T08:12:00Z</dcterms:modified>
  <cp:category/>
  <cp:version/>
  <cp:contentType/>
  <cp:contentStatus/>
</cp:coreProperties>
</file>