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LUU TRU DIEM\ĐIỂM K20\"/>
    </mc:Choice>
  </mc:AlternateContent>
  <bookViews>
    <workbookView xWindow="0" yWindow="0" windowWidth="20400" windowHeight="6765" tabRatio="819" activeTab="1"/>
  </bookViews>
  <sheets>
    <sheet name="TH20A" sheetId="39" r:id="rId1"/>
    <sheet name="NL20A" sheetId="41" r:id="rId2"/>
    <sheet name="CK20A hủy 6-2020" sheetId="46" state="hidden" r:id="rId3"/>
    <sheet name="TP20A" sheetId="40" r:id="rId4"/>
    <sheet name="KT20A" sheetId="44" r:id="rId5"/>
    <sheet name="ĐĐ20B" sheetId="45" r:id="rId6"/>
    <sheet name="KT20B" sheetId="48" r:id="rId7"/>
    <sheet name="NL20B" sheetId="42" r:id="rId8"/>
    <sheet name="TH20B" sheetId="43" r:id="rId9"/>
    <sheet name="văn hóa k20" sheetId="47" state="hidden" r:id="rId10"/>
  </sheets>
  <definedNames>
    <definedName name="_xlnm.Print_Titles" localSheetId="5">ĐĐ20B!$8:$9</definedName>
    <definedName name="_xlnm.Print_Titles" localSheetId="1">NL20A!$7:$8</definedName>
    <definedName name="_xlnm.Print_Titles" localSheetId="7">NL20B!$7:$8</definedName>
    <definedName name="_xlnm.Print_Titles" localSheetId="8">TH20B!$7:$8</definedName>
    <definedName name="_xlnm.Print_Titles" localSheetId="3">TP20A!$9:$10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42" l="1"/>
  <c r="C40" i="41"/>
  <c r="D41" i="40"/>
  <c r="D42" i="40"/>
  <c r="D43" i="40"/>
  <c r="D44" i="40"/>
  <c r="D45" i="40"/>
  <c r="D40" i="40"/>
  <c r="D57" i="45" l="1"/>
  <c r="D58" i="45"/>
  <c r="D59" i="45"/>
  <c r="D60" i="45"/>
  <c r="D61" i="45"/>
  <c r="D56" i="45"/>
  <c r="C61" i="45"/>
  <c r="C60" i="45"/>
  <c r="C59" i="45"/>
  <c r="C58" i="45"/>
  <c r="C57" i="45"/>
  <c r="C56" i="45"/>
  <c r="R11" i="45"/>
  <c r="R12" i="45"/>
  <c r="R14" i="45"/>
  <c r="R15" i="45"/>
  <c r="R16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R38" i="45"/>
  <c r="R39" i="45"/>
  <c r="R40" i="45"/>
  <c r="R41" i="45"/>
  <c r="R42" i="45"/>
  <c r="R43" i="45"/>
  <c r="R44" i="45"/>
  <c r="R45" i="45"/>
  <c r="R46" i="45"/>
  <c r="R10" i="45"/>
  <c r="Q11" i="45"/>
  <c r="Q12" i="45"/>
  <c r="Q14" i="45"/>
  <c r="Q15" i="45"/>
  <c r="Q16" i="45"/>
  <c r="Q17" i="45"/>
  <c r="R17" i="45" s="1"/>
  <c r="Q18" i="45"/>
  <c r="Q19" i="45"/>
  <c r="Q20" i="45"/>
  <c r="Q21" i="45"/>
  <c r="Q22" i="45"/>
  <c r="Q23" i="45"/>
  <c r="Q24" i="45"/>
  <c r="Q25" i="45"/>
  <c r="Q26" i="45"/>
  <c r="Q27" i="45"/>
  <c r="Q28" i="45"/>
  <c r="Q29" i="45"/>
  <c r="Q30" i="45"/>
  <c r="Q31" i="45"/>
  <c r="Q32" i="45"/>
  <c r="Q33" i="45"/>
  <c r="Q34" i="45"/>
  <c r="Q35" i="45"/>
  <c r="Q36" i="45"/>
  <c r="Q37" i="45"/>
  <c r="Q38" i="45"/>
  <c r="Q39" i="45"/>
  <c r="Q40" i="45"/>
  <c r="Q41" i="45"/>
  <c r="Q42" i="45"/>
  <c r="Q43" i="45"/>
  <c r="Q44" i="45"/>
  <c r="Q45" i="45"/>
  <c r="Q46" i="45"/>
  <c r="Q10" i="45"/>
  <c r="R21" i="48" l="1"/>
  <c r="S21" i="48"/>
  <c r="N10" i="42"/>
  <c r="N11" i="42"/>
  <c r="N12" i="42"/>
  <c r="N14" i="42"/>
  <c r="N16" i="42"/>
  <c r="N17" i="42"/>
  <c r="N18" i="42"/>
  <c r="N19" i="42"/>
  <c r="N20" i="42"/>
  <c r="N21" i="42"/>
  <c r="N22" i="42"/>
  <c r="N24" i="42"/>
  <c r="N25" i="42"/>
  <c r="N26" i="42"/>
  <c r="N27" i="42"/>
  <c r="N28" i="42"/>
  <c r="N29" i="42"/>
  <c r="N30" i="42"/>
  <c r="N31" i="42"/>
  <c r="N32" i="42"/>
  <c r="R12" i="48"/>
  <c r="R13" i="48"/>
  <c r="R15" i="48"/>
  <c r="R16" i="48"/>
  <c r="R17" i="48"/>
  <c r="R18" i="48"/>
  <c r="R19" i="48"/>
  <c r="R20" i="48"/>
  <c r="R22" i="48"/>
  <c r="R24" i="48"/>
  <c r="R26" i="48"/>
  <c r="R27" i="48"/>
  <c r="R31" i="48"/>
  <c r="O10" i="44"/>
  <c r="O11" i="44"/>
  <c r="O12" i="44"/>
  <c r="O13" i="44"/>
  <c r="O14" i="44"/>
  <c r="O13" i="40"/>
  <c r="O16" i="40"/>
  <c r="O17" i="40"/>
  <c r="O18" i="40"/>
  <c r="O19" i="40"/>
  <c r="O20" i="40"/>
  <c r="O21" i="40"/>
  <c r="O24" i="40"/>
  <c r="O29" i="40"/>
  <c r="Q27" i="41"/>
  <c r="R27" i="41"/>
  <c r="Q10" i="41"/>
  <c r="Q11" i="41"/>
  <c r="Q12" i="41"/>
  <c r="Q13" i="41"/>
  <c r="Q14" i="41"/>
  <c r="Q15" i="41"/>
  <c r="Q16" i="41"/>
  <c r="Q17" i="41"/>
  <c r="Q18" i="41"/>
  <c r="Q19" i="41"/>
  <c r="Q20" i="41"/>
  <c r="Q21" i="41"/>
  <c r="Q22" i="41"/>
  <c r="Q23" i="41"/>
  <c r="Q24" i="41"/>
  <c r="Q25" i="41"/>
  <c r="Q26" i="41"/>
  <c r="Q28" i="41"/>
  <c r="P11" i="39"/>
  <c r="P12" i="39"/>
  <c r="P13" i="39"/>
  <c r="P14" i="39"/>
  <c r="P16" i="39"/>
  <c r="P17" i="39"/>
  <c r="P18" i="39"/>
  <c r="N9" i="42"/>
  <c r="R10" i="48"/>
  <c r="C46" i="48" s="1"/>
  <c r="D46" i="48" s="1"/>
  <c r="O9" i="44"/>
  <c r="C29" i="44" s="1"/>
  <c r="D29" i="44" s="1"/>
  <c r="O11" i="40"/>
  <c r="Q9" i="41"/>
  <c r="P10" i="39"/>
  <c r="O10" i="43"/>
  <c r="O11" i="43"/>
  <c r="O12" i="43"/>
  <c r="O14" i="43"/>
  <c r="O15" i="43"/>
  <c r="O16" i="43"/>
  <c r="O17" i="43"/>
  <c r="O18" i="43"/>
  <c r="O19" i="43"/>
  <c r="O20" i="43"/>
  <c r="O22" i="43"/>
  <c r="O23" i="43"/>
  <c r="O24" i="43"/>
  <c r="O27" i="43"/>
  <c r="O30" i="43"/>
  <c r="O31" i="43"/>
  <c r="O32" i="43"/>
  <c r="O35" i="43"/>
  <c r="O36" i="43"/>
  <c r="O37" i="43"/>
  <c r="O38" i="43"/>
  <c r="O39" i="43"/>
  <c r="O40" i="43"/>
  <c r="O41" i="43"/>
  <c r="O42" i="43"/>
  <c r="O43" i="43"/>
  <c r="O44" i="43"/>
  <c r="O45" i="43"/>
  <c r="O9" i="43"/>
  <c r="Q10" i="42"/>
  <c r="Q11" i="42"/>
  <c r="Q12" i="42"/>
  <c r="Q14" i="42"/>
  <c r="Q17" i="42"/>
  <c r="Q18" i="42"/>
  <c r="Q19" i="42"/>
  <c r="Q20" i="42"/>
  <c r="Q21" i="42"/>
  <c r="Q22" i="42"/>
  <c r="Q24" i="42"/>
  <c r="Q25" i="42"/>
  <c r="Q26" i="42"/>
  <c r="Q27" i="42"/>
  <c r="Q28" i="42"/>
  <c r="Q29" i="42"/>
  <c r="Q30" i="42"/>
  <c r="Q32" i="42"/>
  <c r="Q9" i="42"/>
  <c r="S12" i="48"/>
  <c r="S13" i="48"/>
  <c r="S15" i="48"/>
  <c r="S16" i="48"/>
  <c r="S17" i="48"/>
  <c r="S18" i="48"/>
  <c r="S19" i="48"/>
  <c r="S20" i="48"/>
  <c r="S22" i="48"/>
  <c r="S24" i="48"/>
  <c r="S26" i="48"/>
  <c r="S27" i="48"/>
  <c r="S31" i="48"/>
  <c r="S10" i="48"/>
  <c r="P10" i="44"/>
  <c r="P11" i="44"/>
  <c r="P12" i="44"/>
  <c r="P13" i="44"/>
  <c r="P14" i="44"/>
  <c r="P9" i="44"/>
  <c r="P13" i="40"/>
  <c r="P16" i="40"/>
  <c r="P17" i="40"/>
  <c r="P18" i="40"/>
  <c r="P19" i="40"/>
  <c r="P20" i="40"/>
  <c r="P21" i="40"/>
  <c r="P24" i="40"/>
  <c r="P29" i="40"/>
  <c r="P11" i="40"/>
  <c r="R25" i="41"/>
  <c r="R26" i="41"/>
  <c r="R28" i="41"/>
  <c r="C62" i="45" l="1"/>
  <c r="C63" i="43"/>
  <c r="D63" i="43" s="1"/>
  <c r="C62" i="43"/>
  <c r="D62" i="43" s="1"/>
  <c r="C61" i="43"/>
  <c r="D61" i="43" s="1"/>
  <c r="C60" i="43"/>
  <c r="D60" i="43" s="1"/>
  <c r="C59" i="43"/>
  <c r="D59" i="43" s="1"/>
  <c r="C58" i="43"/>
  <c r="D58" i="43" s="1"/>
  <c r="C36" i="39"/>
  <c r="D36" i="39" s="1"/>
  <c r="C35" i="39"/>
  <c r="D35" i="39" s="1"/>
  <c r="C34" i="39"/>
  <c r="D34" i="39" s="1"/>
  <c r="C33" i="39"/>
  <c r="D33" i="39" s="1"/>
  <c r="C32" i="39"/>
  <c r="D32" i="39" s="1"/>
  <c r="C31" i="39"/>
  <c r="D31" i="39" s="1"/>
  <c r="C45" i="41"/>
  <c r="D45" i="41" s="1"/>
  <c r="C44" i="41"/>
  <c r="D44" i="41" s="1"/>
  <c r="C43" i="41"/>
  <c r="D43" i="41" s="1"/>
  <c r="C42" i="41"/>
  <c r="D42" i="41" s="1"/>
  <c r="C41" i="41"/>
  <c r="D41" i="41" s="1"/>
  <c r="D40" i="41"/>
  <c r="D44" i="42"/>
  <c r="C49" i="42"/>
  <c r="D49" i="42" s="1"/>
  <c r="C48" i="42"/>
  <c r="D48" i="42" s="1"/>
  <c r="C47" i="42"/>
  <c r="D47" i="42" s="1"/>
  <c r="C46" i="42"/>
  <c r="D46" i="42" s="1"/>
  <c r="C45" i="42"/>
  <c r="D45" i="42" s="1"/>
  <c r="C45" i="48"/>
  <c r="D45" i="48" s="1"/>
  <c r="C46" i="41"/>
  <c r="C41" i="48"/>
  <c r="D41" i="48" s="1"/>
  <c r="C42" i="48"/>
  <c r="D42" i="48" s="1"/>
  <c r="C43" i="48"/>
  <c r="D43" i="48" s="1"/>
  <c r="C44" i="48"/>
  <c r="D44" i="48" s="1"/>
  <c r="C37" i="39"/>
  <c r="C25" i="44"/>
  <c r="D25" i="44" s="1"/>
  <c r="C26" i="44"/>
  <c r="D26" i="44" s="1"/>
  <c r="C30" i="44"/>
  <c r="D30" i="44" s="1"/>
  <c r="C27" i="44"/>
  <c r="D27" i="44" s="1"/>
  <c r="C28" i="44"/>
  <c r="D28" i="44" s="1"/>
  <c r="D50" i="42"/>
  <c r="C50" i="42"/>
  <c r="D62" i="45"/>
  <c r="D46" i="41"/>
  <c r="D37" i="39"/>
  <c r="C64" i="43"/>
  <c r="D64" i="43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9" i="41"/>
  <c r="Q11" i="39"/>
  <c r="Q12" i="39"/>
  <c r="Q13" i="39"/>
  <c r="Q14" i="39"/>
  <c r="Q16" i="39"/>
  <c r="Q17" i="39"/>
  <c r="Q18" i="39"/>
  <c r="Q10" i="39"/>
  <c r="P12" i="43"/>
  <c r="P14" i="43"/>
  <c r="P15" i="43"/>
  <c r="P16" i="43"/>
  <c r="P17" i="43"/>
  <c r="P18" i="43"/>
  <c r="P19" i="43"/>
  <c r="P20" i="43"/>
  <c r="P22" i="43"/>
  <c r="P23" i="43"/>
  <c r="P24" i="43"/>
  <c r="P27" i="43"/>
  <c r="P30" i="43"/>
  <c r="P31" i="43"/>
  <c r="P32" i="43"/>
  <c r="P35" i="43"/>
  <c r="P36" i="43"/>
  <c r="P37" i="43"/>
  <c r="P38" i="43"/>
  <c r="P39" i="43"/>
  <c r="P40" i="43"/>
  <c r="P41" i="43"/>
  <c r="P42" i="43"/>
  <c r="P43" i="43"/>
  <c r="P44" i="43"/>
  <c r="P45" i="43"/>
  <c r="P11" i="43"/>
  <c r="P10" i="43"/>
  <c r="P9" i="43"/>
  <c r="C47" i="48" l="1"/>
  <c r="D47" i="48"/>
  <c r="C31" i="44"/>
  <c r="D31" i="44"/>
  <c r="O8" i="43" l="1"/>
  <c r="J31" i="42" l="1"/>
  <c r="Q31" i="42" s="1"/>
  <c r="J16" i="42"/>
  <c r="Q16" i="42" s="1"/>
  <c r="R8" i="48" l="1"/>
  <c r="AD15" i="46"/>
  <c r="O8" i="44"/>
  <c r="AD14" i="46"/>
  <c r="AD13" i="46"/>
  <c r="AD12" i="46"/>
  <c r="AD11" i="46"/>
  <c r="AD10" i="46"/>
  <c r="AD9" i="46"/>
  <c r="O10" i="40"/>
  <c r="R9" i="45"/>
  <c r="N8" i="42"/>
  <c r="P10" i="42"/>
  <c r="P9" i="42"/>
  <c r="Q8" i="41"/>
  <c r="P9" i="39"/>
  <c r="C45" i="40" l="1"/>
  <c r="C44" i="40"/>
  <c r="C43" i="40"/>
  <c r="C42" i="40"/>
  <c r="C41" i="40"/>
  <c r="C40" i="40"/>
  <c r="C46" i="40" l="1"/>
  <c r="D46" i="40"/>
</calcChain>
</file>

<file path=xl/comments1.xml><?xml version="1.0" encoding="utf-8"?>
<comments xmlns="http://schemas.openxmlformats.org/spreadsheetml/2006/main">
  <authors>
    <author>DELLL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DELLL</author>
  </authors>
  <commentList>
    <comment ref="N25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chuyển ngành 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DELLL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DELLL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DELLL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DELLL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DELLL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DELLL: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<sst xmlns="http://schemas.openxmlformats.org/spreadsheetml/2006/main" count="1767" uniqueCount="672">
  <si>
    <t>BỘ NÔNG NGHIỆP VÀ PTNT</t>
  </si>
  <si>
    <t>CỘNG HÒA XÃ HỘI CHỦ NGHĨA VIỆT NAM</t>
  </si>
  <si>
    <t>TRƯỜNG TRUNG CẤP CÔNG NGHỆ</t>
  </si>
  <si>
    <t>Độc lập - Tự do - Hạnh phúc</t>
  </si>
  <si>
    <t xml:space="preserve"> LƯƠNG THỰC THỰC PHẨM</t>
  </si>
  <si>
    <t>KẾT QUẢ HỌC TẬP HK2 (2019 - 2020)</t>
  </si>
  <si>
    <t>LỚP: TH20A</t>
  </si>
  <si>
    <t>TT</t>
  </si>
  <si>
    <t>MAHS</t>
  </si>
  <si>
    <t>HỌ</t>
  </si>
  <si>
    <t>TÊN</t>
  </si>
  <si>
    <t>NGÀY SINH</t>
  </si>
  <si>
    <t>NƠI SINH</t>
  </si>
  <si>
    <t>DÂN TỘC</t>
  </si>
  <si>
    <t>GiỚI TÍNH</t>
  </si>
  <si>
    <t>Anh văn chuyên ngành</t>
  </si>
  <si>
    <t>Tin học văn phòng</t>
  </si>
  <si>
    <t>Lập trình cơ bản</t>
  </si>
  <si>
    <t>Kỹ thuật soạn thảo văn bản</t>
  </si>
  <si>
    <t>Hệ điều hành</t>
  </si>
  <si>
    <t>Hệ quản trị cơ sở dữ liệu</t>
  </si>
  <si>
    <t>Điểm Trung bình chung HK2</t>
  </si>
  <si>
    <t>Xếp loại</t>
  </si>
  <si>
    <t>204TH029</t>
  </si>
  <si>
    <t xml:space="preserve">Phạm Nguyễn Khánh </t>
  </si>
  <si>
    <t>Duy</t>
  </si>
  <si>
    <t>17/3/2004</t>
  </si>
  <si>
    <t>TP.HCM</t>
  </si>
  <si>
    <t>Kinh</t>
  </si>
  <si>
    <t>Nam</t>
  </si>
  <si>
    <t>204TH030</t>
  </si>
  <si>
    <t xml:space="preserve">Trương Tấn </t>
  </si>
  <si>
    <t>Lộc</t>
  </si>
  <si>
    <t>11/8/2001</t>
  </si>
  <si>
    <t>204TH031</t>
  </si>
  <si>
    <t>Phạm Thái Cao</t>
  </si>
  <si>
    <t>Minh</t>
  </si>
  <si>
    <t>13/1/2004</t>
  </si>
  <si>
    <t>204TH032</t>
  </si>
  <si>
    <t xml:space="preserve">Nguyễn Hùng </t>
  </si>
  <si>
    <t xml:space="preserve">Cường </t>
  </si>
  <si>
    <t>15/9/2003</t>
  </si>
  <si>
    <t>204TH033</t>
  </si>
  <si>
    <t xml:space="preserve">Hà Vĩ </t>
  </si>
  <si>
    <t>Hùng</t>
  </si>
  <si>
    <t>28/02/2004</t>
  </si>
  <si>
    <t>204TH034</t>
  </si>
  <si>
    <t xml:space="preserve">Cao Văn </t>
  </si>
  <si>
    <t>21/8/2004</t>
  </si>
  <si>
    <t>204TH035</t>
  </si>
  <si>
    <t xml:space="preserve">Nguyễn Trung </t>
  </si>
  <si>
    <t>Hiếu</t>
  </si>
  <si>
    <t>204TH036</t>
  </si>
  <si>
    <t xml:space="preserve">Lê Quang </t>
  </si>
  <si>
    <t>Bảo</t>
  </si>
  <si>
    <t>05/3/2004</t>
  </si>
  <si>
    <t>Hậu Giang</t>
  </si>
  <si>
    <t>204TH037</t>
  </si>
  <si>
    <t>Phạm Ngọc</t>
  </si>
  <si>
    <t>Huy</t>
  </si>
  <si>
    <t>20/3/2004</t>
  </si>
  <si>
    <t>204TH054</t>
  </si>
  <si>
    <t xml:space="preserve">Nguyễn Anh </t>
  </si>
  <si>
    <t>20/4/1999</t>
  </si>
  <si>
    <t>Ngày  6     tháng   8   năm 2020</t>
  </si>
  <si>
    <t>Người lập bảng</t>
  </si>
  <si>
    <t>TL.HIỆU TRƯỞNG</t>
  </si>
  <si>
    <t>TP.ĐÀO TẠO</t>
  </si>
  <si>
    <t>Nguyễn Thị Thu Sâm</t>
  </si>
  <si>
    <t>Đặng Quốc Việt</t>
  </si>
  <si>
    <t>Tổng kết:</t>
  </si>
  <si>
    <t>SL</t>
  </si>
  <si>
    <t>%</t>
  </si>
  <si>
    <t>- Xuất sắc:</t>
  </si>
  <si>
    <t>- Giỏi:</t>
  </si>
  <si>
    <t>- Khá:</t>
  </si>
  <si>
    <t>- TB Khá:</t>
  </si>
  <si>
    <t>- Trung bình:</t>
  </si>
  <si>
    <t>- Yếu:</t>
  </si>
  <si>
    <t>TC</t>
  </si>
  <si>
    <t>LỚP: NL20A</t>
  </si>
  <si>
    <t>GIỚI TÍNH</t>
  </si>
  <si>
    <t>Cơ kỹ thuật</t>
  </si>
  <si>
    <t>Kỹ thuật nhiệt</t>
  </si>
  <si>
    <t>Vật liệu kỹ thuật nhiệt-lạnh</t>
  </si>
  <si>
    <t>An toàn và môi trường công nghiệp</t>
  </si>
  <si>
    <t>Kỹ thuật nguội</t>
  </si>
  <si>
    <t>Kỹ thuật hàn</t>
  </si>
  <si>
    <t>Kỹ thuật lạnh</t>
  </si>
  <si>
    <t>204NL013</t>
  </si>
  <si>
    <t>Phạm Đức</t>
  </si>
  <si>
    <t>Mỹ</t>
  </si>
  <si>
    <t>18/01/2004</t>
  </si>
  <si>
    <t>Kiên Giang</t>
  </si>
  <si>
    <t>204NL014</t>
  </si>
  <si>
    <t>Nguyễn Văn</t>
  </si>
  <si>
    <t>Linh</t>
  </si>
  <si>
    <t>03/02/2002</t>
  </si>
  <si>
    <t>Lâm Đồng</t>
  </si>
  <si>
    <t>204NL015</t>
  </si>
  <si>
    <t>Nguyễn Tuấn</t>
  </si>
  <si>
    <t>Kiệt</t>
  </si>
  <si>
    <t>07/09/2002</t>
  </si>
  <si>
    <t>Thừa Thiên Huế</t>
  </si>
  <si>
    <t>204NL016</t>
  </si>
  <si>
    <t>Triệu Văn</t>
  </si>
  <si>
    <t>Thắng</t>
  </si>
  <si>
    <t>01/9/2003</t>
  </si>
  <si>
    <t>Dao</t>
  </si>
  <si>
    <t>204NL017</t>
  </si>
  <si>
    <t>Lý Liền</t>
  </si>
  <si>
    <t>Thanh</t>
  </si>
  <si>
    <t>07/8/2001</t>
  </si>
  <si>
    <t>204NL018</t>
  </si>
  <si>
    <t xml:space="preserve">Lê Hoàng </t>
  </si>
  <si>
    <t>Phúc</t>
  </si>
  <si>
    <t>16/2/2004</t>
  </si>
  <si>
    <t>204NL019</t>
  </si>
  <si>
    <t xml:space="preserve">Nguyễn Văn </t>
  </si>
  <si>
    <t>Mạnh</t>
  </si>
  <si>
    <t>18/6/2004</t>
  </si>
  <si>
    <t>204NL020</t>
  </si>
  <si>
    <t xml:space="preserve">Nguyễn Võ Hoàng </t>
  </si>
  <si>
    <t>Thịnh</t>
  </si>
  <si>
    <t>3/6/2004</t>
  </si>
  <si>
    <t>204NL021</t>
  </si>
  <si>
    <t>Bùi Trọng</t>
  </si>
  <si>
    <t>Nghĩa</t>
  </si>
  <si>
    <t>26/4/2004</t>
  </si>
  <si>
    <t>204NL022</t>
  </si>
  <si>
    <t xml:space="preserve">Đỗ Ngọc </t>
  </si>
  <si>
    <t>Quang</t>
  </si>
  <si>
    <t>23/10/2004</t>
  </si>
  <si>
    <t>204NL023</t>
  </si>
  <si>
    <t xml:space="preserve">Lâm Chí </t>
  </si>
  <si>
    <t>19/10/2002</t>
  </si>
  <si>
    <t>204NL024</t>
  </si>
  <si>
    <t xml:space="preserve">Nguyễn Đắc </t>
  </si>
  <si>
    <t>Dũng</t>
  </si>
  <si>
    <t>15/08/2004</t>
  </si>
  <si>
    <t>204NL025</t>
  </si>
  <si>
    <t>Phan Lê</t>
  </si>
  <si>
    <t>15/9/2004</t>
  </si>
  <si>
    <t>204NL026</t>
  </si>
  <si>
    <t>Phạm Văn</t>
  </si>
  <si>
    <t>Tùng</t>
  </si>
  <si>
    <t>21/11/2004</t>
  </si>
  <si>
    <t>204NL027</t>
  </si>
  <si>
    <t xml:space="preserve">Trương Hoàng </t>
  </si>
  <si>
    <t>Sang</t>
  </si>
  <si>
    <t>1/9/2004</t>
  </si>
  <si>
    <t>204NL028</t>
  </si>
  <si>
    <t xml:space="preserve">Nguyễn Ngọc </t>
  </si>
  <si>
    <t>Quốc</t>
  </si>
  <si>
    <t>19/2/2003</t>
  </si>
  <si>
    <t>204CK002</t>
  </si>
  <si>
    <t xml:space="preserve">Lê Trung </t>
  </si>
  <si>
    <t>27/04/2002</t>
  </si>
  <si>
    <t>Tiền Giang</t>
  </si>
  <si>
    <t>cn</t>
  </si>
  <si>
    <t>204CK057</t>
  </si>
  <si>
    <t>Phan Tấn</t>
  </si>
  <si>
    <t>18/01/1998</t>
  </si>
  <si>
    <t>Tây Ninh</t>
  </si>
  <si>
    <t>204CK003</t>
  </si>
  <si>
    <t>Bùi Chí</t>
  </si>
  <si>
    <t>Tài</t>
  </si>
  <si>
    <t>204CK006</t>
  </si>
  <si>
    <t xml:space="preserve">Trần Phương </t>
  </si>
  <si>
    <t>Tú</t>
  </si>
  <si>
    <t>25/11/2003</t>
  </si>
  <si>
    <t xml:space="preserve">TRƯỜNG TRUNG CẤP CÔNG NGHỆ </t>
  </si>
  <si>
    <t>LƯƠNG THỰC THỰC PHẨM</t>
  </si>
  <si>
    <t>KẾT QUẢ HỌC TẬP TOÀN KHÓA K20(2019 - 2021)</t>
  </si>
  <si>
    <t>LỚP: CK20A</t>
  </si>
  <si>
    <t>Giáo dục quốc phòng - An ninh</t>
  </si>
  <si>
    <t>Giáo dục thể chất</t>
  </si>
  <si>
    <t>Chính trị</t>
  </si>
  <si>
    <t>Tin học</t>
  </si>
  <si>
    <t>Tiếng Anh</t>
  </si>
  <si>
    <t>Pháp luật</t>
  </si>
  <si>
    <t>Kỹ năng giao tiếp</t>
  </si>
  <si>
    <t>Vẽ kỹ thuật và auto cad</t>
  </si>
  <si>
    <t>Dung sai</t>
  </si>
  <si>
    <t>Sức bền vật liệu</t>
  </si>
  <si>
    <t>Kỹ thuật điện</t>
  </si>
  <si>
    <t>Vật liệu cơ khí</t>
  </si>
  <si>
    <t>Nguyên lý máy</t>
  </si>
  <si>
    <t>Chế tạo cơ khí</t>
  </si>
  <si>
    <t>Công nghệ CNC</t>
  </si>
  <si>
    <t>Nguội cơ bản và sửa chữa</t>
  </si>
  <si>
    <t>Công nghệ bảo trì và sửa chữa thiết bị cơ khí</t>
  </si>
  <si>
    <t>Hàn Điện - TIG-MIG -Axetylen</t>
  </si>
  <si>
    <t>Thực tập tốt nghiệp</t>
  </si>
  <si>
    <t>Điểm TBTK</t>
  </si>
  <si>
    <t>204CK001</t>
  </si>
  <si>
    <t>Nguyễn Minh</t>
  </si>
  <si>
    <t>Đạt</t>
  </si>
  <si>
    <t>20/3/1996</t>
  </si>
  <si>
    <t>Nữ</t>
  </si>
  <si>
    <t>28/12/2004</t>
  </si>
  <si>
    <t>204CK004</t>
  </si>
  <si>
    <t>Trần Hiếu</t>
  </si>
  <si>
    <t>21/3/2002</t>
  </si>
  <si>
    <t>204CK005</t>
  </si>
  <si>
    <t>Nguyễn Xuân</t>
  </si>
  <si>
    <t>Khoa</t>
  </si>
  <si>
    <t>4/2/1997</t>
  </si>
  <si>
    <t>8/10/2004</t>
  </si>
  <si>
    <t>Bến Tre</t>
  </si>
  <si>
    <t>204CK007</t>
  </si>
  <si>
    <t xml:space="preserve">Nguyễn Đặng Phi </t>
  </si>
  <si>
    <t>Lan</t>
  </si>
  <si>
    <t>vs</t>
  </si>
  <si>
    <t>-</t>
  </si>
  <si>
    <t>Ngày      tháng     năm 2019</t>
  </si>
  <si>
    <t>LỚP: TP20A</t>
  </si>
  <si>
    <t>LÔÙP : KC11T1</t>
  </si>
  <si>
    <t>Hóa sinh</t>
  </si>
  <si>
    <t>Vi sinh</t>
  </si>
  <si>
    <t>Bảo quản nông sản thực phẩm</t>
  </si>
  <si>
    <t>Công nghệ chế biến thịt</t>
  </si>
  <si>
    <t>Công nghệ sản xuất rượu bia và nước giải khát</t>
  </si>
  <si>
    <t>204TP038</t>
  </si>
  <si>
    <t xml:space="preserve">Trần Tấn </t>
  </si>
  <si>
    <t>Phát</t>
  </si>
  <si>
    <t>12/3/2001</t>
  </si>
  <si>
    <t>204TP039</t>
  </si>
  <si>
    <t>Lý Thị</t>
  </si>
  <si>
    <t>Mai</t>
  </si>
  <si>
    <t>07/9/2001</t>
  </si>
  <si>
    <t>204TP040</t>
  </si>
  <si>
    <t>Nguyễn Thị Huyền</t>
  </si>
  <si>
    <t>Trân</t>
  </si>
  <si>
    <t>28/1/2004</t>
  </si>
  <si>
    <t>204TP041</t>
  </si>
  <si>
    <t xml:space="preserve">Trần Mỹ </t>
  </si>
  <si>
    <t>Ngọc</t>
  </si>
  <si>
    <t>25/6/2003</t>
  </si>
  <si>
    <t>204TP042</t>
  </si>
  <si>
    <t xml:space="preserve">Nguyễn Vũ Quang </t>
  </si>
  <si>
    <t>9/6/2000</t>
  </si>
  <si>
    <t>204TP043</t>
  </si>
  <si>
    <t>Nguyễn Ngọc Trang</t>
  </si>
  <si>
    <t>29/8/2003</t>
  </si>
  <si>
    <t>204TP044</t>
  </si>
  <si>
    <t xml:space="preserve">Ngô Hồng </t>
  </si>
  <si>
    <t>Giang</t>
  </si>
  <si>
    <t>27/10/2004</t>
  </si>
  <si>
    <t>Hoa</t>
  </si>
  <si>
    <t>204TP045</t>
  </si>
  <si>
    <t xml:space="preserve">Trương Khải </t>
  </si>
  <si>
    <t>5/1/2004</t>
  </si>
  <si>
    <t>204TP219</t>
  </si>
  <si>
    <t xml:space="preserve">Xà Hữu </t>
  </si>
  <si>
    <t>09/02/1999</t>
  </si>
  <si>
    <t>204TP046</t>
  </si>
  <si>
    <t>Trần Nguyễn Trí</t>
  </si>
  <si>
    <t xml:space="preserve">Hiểu </t>
  </si>
  <si>
    <t>5/12/2002</t>
  </si>
  <si>
    <t>204TP047</t>
  </si>
  <si>
    <t xml:space="preserve">Trần Minh </t>
  </si>
  <si>
    <t>Thơ</t>
  </si>
  <si>
    <t>22/02/2003</t>
  </si>
  <si>
    <t>204TP048</t>
  </si>
  <si>
    <t xml:space="preserve">Lê Diệp Minh </t>
  </si>
  <si>
    <t>Luân</t>
  </si>
  <si>
    <t>21/04/2004</t>
  </si>
  <si>
    <t>204TP049</t>
  </si>
  <si>
    <t>Lê Cao Huỳnh</t>
  </si>
  <si>
    <t>15/6/2004</t>
  </si>
  <si>
    <t>204TP050</t>
  </si>
  <si>
    <t>Lê Nguyễn Minh</t>
  </si>
  <si>
    <t>Thư</t>
  </si>
  <si>
    <t>22/11/2002</t>
  </si>
  <si>
    <t>204TP051</t>
  </si>
  <si>
    <t>Đinh Hữu</t>
  </si>
  <si>
    <t>12/12/2004</t>
  </si>
  <si>
    <t>204TP052</t>
  </si>
  <si>
    <t>Hồ Thị Ngọc</t>
  </si>
  <si>
    <t>Thúy</t>
  </si>
  <si>
    <t>20/10/2002</t>
  </si>
  <si>
    <t>204TP053</t>
  </si>
  <si>
    <t>Huỳnh Hoàng</t>
  </si>
  <si>
    <t>01/01/2001</t>
  </si>
  <si>
    <t>204TP055</t>
  </si>
  <si>
    <t xml:space="preserve">Hồ Quốc </t>
  </si>
  <si>
    <t>28/08/2001</t>
  </si>
  <si>
    <t>201TP056</t>
  </si>
  <si>
    <t>Phạm Thanh</t>
  </si>
  <si>
    <t>Phong</t>
  </si>
  <si>
    <t>13/02/1988</t>
  </si>
  <si>
    <t>204TP058</t>
  </si>
  <si>
    <t>Đoàn Trung</t>
  </si>
  <si>
    <t>Trực</t>
  </si>
  <si>
    <t>3/3/2004</t>
  </si>
  <si>
    <t>LỚP:KT120A</t>
  </si>
  <si>
    <t>Luật kinh tế</t>
  </si>
  <si>
    <t>Kinh tế vi mô</t>
  </si>
  <si>
    <t>Tài chính doanh nghiệp</t>
  </si>
  <si>
    <t>Phân tích hoạt động KD</t>
  </si>
  <si>
    <t>Kế toán doanh nghiệp HP1</t>
  </si>
  <si>
    <t>204KT008</t>
  </si>
  <si>
    <t xml:space="preserve">Quách Mỹ </t>
  </si>
  <si>
    <t>204KT009</t>
  </si>
  <si>
    <t>Nguyễn Thuận</t>
  </si>
  <si>
    <t>Thiên</t>
  </si>
  <si>
    <t>204KT010</t>
  </si>
  <si>
    <t>Lý Phương</t>
  </si>
  <si>
    <t>204KT011</t>
  </si>
  <si>
    <t>Trần Thị</t>
  </si>
  <si>
    <t>Hồng</t>
  </si>
  <si>
    <t>204KT012</t>
  </si>
  <si>
    <t>Huỳnh Thị Trúc</t>
  </si>
  <si>
    <t>204KT170</t>
  </si>
  <si>
    <t>Bùi Thị Ngọc</t>
  </si>
  <si>
    <t>Hân</t>
  </si>
  <si>
    <t>Ngày 6     tháng 8    năm 2020</t>
  </si>
  <si>
    <t>LỚP: ĐĐ20B</t>
  </si>
  <si>
    <t>Đại cương về quản lý nhà nước</t>
  </si>
  <si>
    <t>Bản đồ địa chính</t>
  </si>
  <si>
    <t>Đất và bảo vệ đất</t>
  </si>
  <si>
    <t>Đo đạc địa chính</t>
  </si>
  <si>
    <t>Đăng ký và thống kê đất đai nhà ở</t>
  </si>
  <si>
    <t>Định giá bất động sản</t>
  </si>
  <si>
    <t>Quy hoạch và sử dụng đất</t>
  </si>
  <si>
    <t>204ĐĐ058</t>
  </si>
  <si>
    <t xml:space="preserve">Lê Vân </t>
  </si>
  <si>
    <t>Anh</t>
  </si>
  <si>
    <t>Đồng Nai</t>
  </si>
  <si>
    <t>204ĐĐ059</t>
  </si>
  <si>
    <t xml:space="preserve">Nguyễn Tô Như </t>
  </si>
  <si>
    <t>Bình</t>
  </si>
  <si>
    <t>Cà Mau</t>
  </si>
  <si>
    <t>204ĐĐ060</t>
  </si>
  <si>
    <t xml:space="preserve">Nguyễn Đình </t>
  </si>
  <si>
    <t>Bắc Ninh</t>
  </si>
  <si>
    <t>204ĐĐ061</t>
  </si>
  <si>
    <t xml:space="preserve">Lâm Thành </t>
  </si>
  <si>
    <t>Đức</t>
  </si>
  <si>
    <t>08/10/1999</t>
  </si>
  <si>
    <t>TPHCM</t>
  </si>
  <si>
    <t>204ĐĐ062</t>
  </si>
  <si>
    <t xml:space="preserve">Huỳnh Trung </t>
  </si>
  <si>
    <t>Hậu</t>
  </si>
  <si>
    <t>Tp.HCM</t>
  </si>
  <si>
    <t>kinh</t>
  </si>
  <si>
    <t>204ĐĐ063</t>
  </si>
  <si>
    <t>Trà Vinh</t>
  </si>
  <si>
    <t>204ĐĐ064</t>
  </si>
  <si>
    <t xml:space="preserve">Trần Ngọc Kim </t>
  </si>
  <si>
    <t>Hiền</t>
  </si>
  <si>
    <t>204ĐĐ097</t>
  </si>
  <si>
    <t xml:space="preserve">Nguyễn Phạm </t>
  </si>
  <si>
    <t>Hiển</t>
  </si>
  <si>
    <t>23/05/2001</t>
  </si>
  <si>
    <t>204ĐĐ065</t>
  </si>
  <si>
    <t>Lê Thanh</t>
  </si>
  <si>
    <t>204ĐĐ069</t>
  </si>
  <si>
    <t xml:space="preserve">Nguyễn Thị Quế </t>
  </si>
  <si>
    <t>Hương</t>
  </si>
  <si>
    <t>204ĐĐ066</t>
  </si>
  <si>
    <t xml:space="preserve">Diệp Gia </t>
  </si>
  <si>
    <t>204ĐĐ068</t>
  </si>
  <si>
    <t xml:space="preserve">Nguyễn Quốc </t>
  </si>
  <si>
    <t>204ĐĐ071</t>
  </si>
  <si>
    <t xml:space="preserve">Vũ Phạm Diễm </t>
  </si>
  <si>
    <t>Kiều</t>
  </si>
  <si>
    <t>Thái Bình</t>
  </si>
  <si>
    <t>204ĐĐ072</t>
  </si>
  <si>
    <t xml:space="preserve">Phạm Nguyễn Thiên </t>
  </si>
  <si>
    <t>Kim</t>
  </si>
  <si>
    <t>204ĐĐ067</t>
  </si>
  <si>
    <t>Dương Vĩnh</t>
  </si>
  <si>
    <t xml:space="preserve">Kỳ </t>
  </si>
  <si>
    <t>06/05/2000</t>
  </si>
  <si>
    <t>Thái Nguyên</t>
  </si>
  <si>
    <t>204ĐĐ073</t>
  </si>
  <si>
    <t xml:space="preserve">Nguyễn Thị Khánh </t>
  </si>
  <si>
    <t>204ĐĐ074</t>
  </si>
  <si>
    <t xml:space="preserve">Trần Hoài </t>
  </si>
  <si>
    <t>204ĐĐ075</t>
  </si>
  <si>
    <t xml:space="preserve">Trần Triều </t>
  </si>
  <si>
    <t>204ĐĐ092</t>
  </si>
  <si>
    <t>Nguyễn Thị Kim</t>
  </si>
  <si>
    <t>Ngân</t>
  </si>
  <si>
    <t>204ĐĐ076</t>
  </si>
  <si>
    <t xml:space="preserve">Lâm Mỹ </t>
  </si>
  <si>
    <t>Nghi</t>
  </si>
  <si>
    <t>204ĐĐ077</t>
  </si>
  <si>
    <t>Lê Ngọc Tâm</t>
  </si>
  <si>
    <t>Như</t>
  </si>
  <si>
    <t>204ĐĐ079</t>
  </si>
  <si>
    <t xml:space="preserve">Dương Tấn </t>
  </si>
  <si>
    <t>204ĐĐ081</t>
  </si>
  <si>
    <t xml:space="preserve">Trần Hà Thiên </t>
  </si>
  <si>
    <t>204ĐĐ082</t>
  </si>
  <si>
    <t>204ĐĐ083</t>
  </si>
  <si>
    <t>Quyên</t>
  </si>
  <si>
    <t>204ĐĐ085</t>
  </si>
  <si>
    <t xml:space="preserve">Nguyễn Lê Duy </t>
  </si>
  <si>
    <t>Tân</t>
  </si>
  <si>
    <t>204ĐĐ086</t>
  </si>
  <si>
    <t>Tấn</t>
  </si>
  <si>
    <t>204ĐĐ087</t>
  </si>
  <si>
    <t xml:space="preserve">Trang Thanh </t>
  </si>
  <si>
    <t>Thảo</t>
  </si>
  <si>
    <t>204ĐĐ088</t>
  </si>
  <si>
    <t>Thiện</t>
  </si>
  <si>
    <t>204ĐĐ089</t>
  </si>
  <si>
    <t xml:space="preserve">Lâm Hưng </t>
  </si>
  <si>
    <t>An Giang</t>
  </si>
  <si>
    <t>204ĐĐ091</t>
  </si>
  <si>
    <t xml:space="preserve">Lê Anh </t>
  </si>
  <si>
    <t>204ĐĐ090</t>
  </si>
  <si>
    <t xml:space="preserve">Lê Nhựt Minh </t>
  </si>
  <si>
    <t>Thùy</t>
  </si>
  <si>
    <t>204ĐĐ093</t>
  </si>
  <si>
    <t xml:space="preserve">Nguyễn Minh </t>
  </si>
  <si>
    <t>Trí</t>
  </si>
  <si>
    <t>204ĐĐ095</t>
  </si>
  <si>
    <t xml:space="preserve">Trần Thanh </t>
  </si>
  <si>
    <t>Tuấn</t>
  </si>
  <si>
    <t>204ĐĐ096</t>
  </si>
  <si>
    <t xml:space="preserve">Lê Ngọc </t>
  </si>
  <si>
    <t>Tuyền</t>
  </si>
  <si>
    <t>Bình Dương</t>
  </si>
  <si>
    <t>204ĐĐ084</t>
  </si>
  <si>
    <t xml:space="preserve">Trần Văn </t>
  </si>
  <si>
    <t>204ĐĐ078</t>
  </si>
  <si>
    <t xml:space="preserve">Nguyễn Huỳnh </t>
  </si>
  <si>
    <t>LỚP:KT12B</t>
  </si>
  <si>
    <t>Kinh tế chính trị</t>
  </si>
  <si>
    <t>Kế toán doanh nghiệp HP2</t>
  </si>
  <si>
    <t>Kế toán doanh nghiệp HP3</t>
  </si>
  <si>
    <t>Kế toán hành chính sự nghiệp</t>
  </si>
  <si>
    <t>Quản trị doanh nghiệp</t>
  </si>
  <si>
    <t>204KT175</t>
  </si>
  <si>
    <t>Hồ Thanh</t>
  </si>
  <si>
    <t>204KT177</t>
  </si>
  <si>
    <t>Võ Huỳnh Phương</t>
  </si>
  <si>
    <t>21/07/2003</t>
  </si>
  <si>
    <t>204KT178</t>
  </si>
  <si>
    <t>Nguyễn Chánh</t>
  </si>
  <si>
    <t>Long An</t>
  </si>
  <si>
    <t>204KT180</t>
  </si>
  <si>
    <t xml:space="preserve">Nguyễn Thụy Trà </t>
  </si>
  <si>
    <t>204KT181</t>
  </si>
  <si>
    <t>Võ Thị Thu</t>
  </si>
  <si>
    <t>Hà</t>
  </si>
  <si>
    <t>204KT182</t>
  </si>
  <si>
    <t xml:space="preserve">Nguyễn Thị Mỹ </t>
  </si>
  <si>
    <t>Hạnh</t>
  </si>
  <si>
    <t>204KT186</t>
  </si>
  <si>
    <t xml:space="preserve">Phạm Gia </t>
  </si>
  <si>
    <t>204KT190</t>
  </si>
  <si>
    <t xml:space="preserve">Trương Anh </t>
  </si>
  <si>
    <t>204KT192</t>
  </si>
  <si>
    <t>Võ Lý Hoàn</t>
  </si>
  <si>
    <t>204KT194</t>
  </si>
  <si>
    <t xml:space="preserve">Trần Hoàng </t>
  </si>
  <si>
    <t>Long</t>
  </si>
  <si>
    <t>204KT195</t>
  </si>
  <si>
    <t xml:space="preserve">Nguyễn Văn Minh </t>
  </si>
  <si>
    <t>Luật</t>
  </si>
  <si>
    <t>204KT196</t>
  </si>
  <si>
    <t xml:space="preserve">Nguyễn Thị Tuyết </t>
  </si>
  <si>
    <t>Nga</t>
  </si>
  <si>
    <t>204KT201</t>
  </si>
  <si>
    <t xml:space="preserve">Võ Minh </t>
  </si>
  <si>
    <t>Nhật</t>
  </si>
  <si>
    <t>204KT204</t>
  </si>
  <si>
    <t xml:space="preserve">Nguyễn Nhựt </t>
  </si>
  <si>
    <t>Bạc Liêu</t>
  </si>
  <si>
    <t>204KT209</t>
  </si>
  <si>
    <t xml:space="preserve">Đoàn Trần Khánh </t>
  </si>
  <si>
    <t>Tâm</t>
  </si>
  <si>
    <t>201KT218</t>
  </si>
  <si>
    <t>16/06/1986</t>
  </si>
  <si>
    <t>Bình Định</t>
  </si>
  <si>
    <t>204KT212</t>
  </si>
  <si>
    <t xml:space="preserve">Đoàn Minh </t>
  </si>
  <si>
    <t>204KT213</t>
  </si>
  <si>
    <t xml:space="preserve">Trịnh Kim </t>
  </si>
  <si>
    <t>Tiên</t>
  </si>
  <si>
    <t>204KT215</t>
  </si>
  <si>
    <t xml:space="preserve">Mai Lê Thanh </t>
  </si>
  <si>
    <t>Trúc</t>
  </si>
  <si>
    <t>204KT216</t>
  </si>
  <si>
    <t xml:space="preserve">Nguyễn Thanh </t>
  </si>
  <si>
    <t>204KT176</t>
  </si>
  <si>
    <t>Nguyễn Bảo</t>
  </si>
  <si>
    <t>204KT193</t>
  </si>
  <si>
    <t>Dương Tấn</t>
  </si>
  <si>
    <t>204KT199</t>
  </si>
  <si>
    <t xml:space="preserve">Nguyễn Hoàng </t>
  </si>
  <si>
    <t>Nhân</t>
  </si>
  <si>
    <t>Ngày  6    tháng   8  năm 2020</t>
  </si>
  <si>
    <t>LỚP: NL20B</t>
  </si>
  <si>
    <t>DAÂN TỘC</t>
  </si>
  <si>
    <t>Kỹ thuật điện-điện tử</t>
  </si>
  <si>
    <t>204NL098</t>
  </si>
  <si>
    <t xml:space="preserve">Huỳnh Nguyễn Hoài </t>
  </si>
  <si>
    <t>Ân</t>
  </si>
  <si>
    <t>bỏ thi</t>
  </si>
  <si>
    <t>204NL100</t>
  </si>
  <si>
    <t xml:space="preserve">Kiều Gia </t>
  </si>
  <si>
    <t>204NL103</t>
  </si>
  <si>
    <t xml:space="preserve">Nguyễn Nhật Anh </t>
  </si>
  <si>
    <t>Hào</t>
  </si>
  <si>
    <t>204NL104</t>
  </si>
  <si>
    <t xml:space="preserve">Phó Quang </t>
  </si>
  <si>
    <t>Hưng</t>
  </si>
  <si>
    <t>204NL108</t>
  </si>
  <si>
    <t xml:space="preserve">Nguyễn Thành </t>
  </si>
  <si>
    <t>204NL109</t>
  </si>
  <si>
    <t xml:space="preserve">Nguyễn Nhật </t>
  </si>
  <si>
    <t>204NL111</t>
  </si>
  <si>
    <t xml:space="preserve">Nguyễn Thiện </t>
  </si>
  <si>
    <t>204NL114</t>
  </si>
  <si>
    <t xml:space="preserve">Phạm Tấn </t>
  </si>
  <si>
    <t>204NL115</t>
  </si>
  <si>
    <t xml:space="preserve">Tạ Đình </t>
  </si>
  <si>
    <t>204NL118</t>
  </si>
  <si>
    <t>204NL119</t>
  </si>
  <si>
    <t xml:space="preserve">Phan Hữu </t>
  </si>
  <si>
    <t>204NL121</t>
  </si>
  <si>
    <t xml:space="preserve">Phan Quốc </t>
  </si>
  <si>
    <t>204NL123</t>
  </si>
  <si>
    <t xml:space="preserve">Hồ Minh </t>
  </si>
  <si>
    <t>Thuận</t>
  </si>
  <si>
    <t>204NL126</t>
  </si>
  <si>
    <t>Triết</t>
  </si>
  <si>
    <t>204NL128</t>
  </si>
  <si>
    <t xml:space="preserve">Lý Thái </t>
  </si>
  <si>
    <t>204NL129</t>
  </si>
  <si>
    <t xml:space="preserve">Mai Anh </t>
  </si>
  <si>
    <t>204NL101</t>
  </si>
  <si>
    <t>Nguyễn Bá</t>
  </si>
  <si>
    <t>Đương</t>
  </si>
  <si>
    <t>20/12/2004</t>
  </si>
  <si>
    <t>204NL102</t>
  </si>
  <si>
    <t>Trần Gia</t>
  </si>
  <si>
    <t>07/12/2004</t>
  </si>
  <si>
    <t>204NL105</t>
  </si>
  <si>
    <t xml:space="preserve">Văn Phước </t>
  </si>
  <si>
    <t>Khang</t>
  </si>
  <si>
    <t>204NL106</t>
  </si>
  <si>
    <t xml:space="preserve">Hồ Văn </t>
  </si>
  <si>
    <t>204NL110</t>
  </si>
  <si>
    <t xml:space="preserve">Cao Hữu </t>
  </si>
  <si>
    <t>204NL113</t>
  </si>
  <si>
    <t xml:space="preserve">Nguyễn Tấn </t>
  </si>
  <si>
    <t>204NL116</t>
  </si>
  <si>
    <t xml:space="preserve">Nguyễn Trần </t>
  </si>
  <si>
    <t>204NL122</t>
  </si>
  <si>
    <t xml:space="preserve">Phạm Võ Minh </t>
  </si>
  <si>
    <t>Ngày  6    tháng  8   năm 2020</t>
  </si>
  <si>
    <t>LỚP: TH20B</t>
  </si>
  <si>
    <t>204TH130</t>
  </si>
  <si>
    <t xml:space="preserve">Huỳnh Thị Bích </t>
  </si>
  <si>
    <t>Chi</t>
  </si>
  <si>
    <t>204TH131</t>
  </si>
  <si>
    <t xml:space="preserve">Nguyễn Thái </t>
  </si>
  <si>
    <t>Dương</t>
  </si>
  <si>
    <t>204TH133</t>
  </si>
  <si>
    <t xml:space="preserve">Nguyễn Tuấn </t>
  </si>
  <si>
    <t>Hiệp</t>
  </si>
  <si>
    <t>204TH134</t>
  </si>
  <si>
    <t xml:space="preserve">Nguyễn Lưu Ngọc </t>
  </si>
  <si>
    <t>204TH135</t>
  </si>
  <si>
    <t xml:space="preserve">Phạm Đỗ Gia </t>
  </si>
  <si>
    <t>204TH137</t>
  </si>
  <si>
    <t xml:space="preserve">Huỳnh Thị Như </t>
  </si>
  <si>
    <t>Huỳnh</t>
  </si>
  <si>
    <t>Cần Thơ</t>
  </si>
  <si>
    <t>204TH138</t>
  </si>
  <si>
    <t xml:space="preserve">Trần Hoàng Đăng </t>
  </si>
  <si>
    <t>204TH139</t>
  </si>
  <si>
    <t xml:space="preserve">Nguyễn Thị Ngọc </t>
  </si>
  <si>
    <t>Liên</t>
  </si>
  <si>
    <t>204TH140</t>
  </si>
  <si>
    <t xml:space="preserve">Phạm Đức </t>
  </si>
  <si>
    <t>204TH141</t>
  </si>
  <si>
    <t xml:space="preserve">Nguyễn Trang Minh </t>
  </si>
  <si>
    <t>Lý</t>
  </si>
  <si>
    <t>204TH143</t>
  </si>
  <si>
    <t xml:space="preserve">Đoàn Thị Kim </t>
  </si>
  <si>
    <t>204TH145</t>
  </si>
  <si>
    <t xml:space="preserve">Trương Thị Kim </t>
  </si>
  <si>
    <t>204TH146</t>
  </si>
  <si>
    <t xml:space="preserve">Trần Huỳnh Thiện </t>
  </si>
  <si>
    <t>204TH148</t>
  </si>
  <si>
    <t xml:space="preserve">Nguyễn Quỳnh </t>
  </si>
  <si>
    <t>204TH149</t>
  </si>
  <si>
    <t xml:space="preserve">Nguyễn Thị Huỳnh </t>
  </si>
  <si>
    <t>204TH150</t>
  </si>
  <si>
    <t xml:space="preserve">Nguyễn Hoài </t>
  </si>
  <si>
    <t>204TH151</t>
  </si>
  <si>
    <t xml:space="preserve">Huỳnh Nhã </t>
  </si>
  <si>
    <t>Phương</t>
  </si>
  <si>
    <t>204TH152</t>
  </si>
  <si>
    <t xml:space="preserve">Phạm Thị Như </t>
  </si>
  <si>
    <t>204TH153</t>
  </si>
  <si>
    <t xml:space="preserve">Lê Yến </t>
  </si>
  <si>
    <t>204TH154</t>
  </si>
  <si>
    <t xml:space="preserve">Trịnh Hoàng Khánh </t>
  </si>
  <si>
    <t>Quân</t>
  </si>
  <si>
    <t>204TH155</t>
  </si>
  <si>
    <t xml:space="preserve">Đoàn Tố </t>
  </si>
  <si>
    <t>204TH156</t>
  </si>
  <si>
    <t xml:space="preserve">Nguyễn Như </t>
  </si>
  <si>
    <t>Quỳnh</t>
  </si>
  <si>
    <t>204TH157</t>
  </si>
  <si>
    <t xml:space="preserve">Nguyễn Trọng </t>
  </si>
  <si>
    <t>204TH158</t>
  </si>
  <si>
    <t>204TH159</t>
  </si>
  <si>
    <t>31/7/2004</t>
  </si>
  <si>
    <t>Sóc Trăng</t>
  </si>
  <si>
    <t>204TH160</t>
  </si>
  <si>
    <t>204TH161</t>
  </si>
  <si>
    <t>204TH162</t>
  </si>
  <si>
    <t xml:space="preserve">Tô Ngọc Mỹ </t>
  </si>
  <si>
    <t>204TH163</t>
  </si>
  <si>
    <t xml:space="preserve">Trang Sĩ </t>
  </si>
  <si>
    <t>Toàn</t>
  </si>
  <si>
    <t>18/8/2004</t>
  </si>
  <si>
    <t>204TH164</t>
  </si>
  <si>
    <t xml:space="preserve">Huỳnh Ngọc Bảo </t>
  </si>
  <si>
    <t>204TH165</t>
  </si>
  <si>
    <t xml:space="preserve">Nguyễn Thị Yến </t>
  </si>
  <si>
    <t>204TH167</t>
  </si>
  <si>
    <t xml:space="preserve">Phan Thị Cẩm </t>
  </si>
  <si>
    <t>204TH168</t>
  </si>
  <si>
    <t xml:space="preserve">Nguyễn Thanh </t>
  </si>
  <si>
    <t>Vi</t>
  </si>
  <si>
    <t>18/11/ 2003</t>
  </si>
  <si>
    <t>204TH169</t>
  </si>
  <si>
    <t xml:space="preserve">Phạm Nguyễn Thảo </t>
  </si>
  <si>
    <t>Vy</t>
  </si>
  <si>
    <t>204TH132</t>
  </si>
  <si>
    <t xml:space="preserve">Nguyễn Thị Thu </t>
  </si>
  <si>
    <t>204TH136</t>
  </si>
  <si>
    <t xml:space="preserve">Quách Thị </t>
  </si>
  <si>
    <t>Huyên</t>
  </si>
  <si>
    <t>204TH147</t>
  </si>
  <si>
    <t xml:space="preserve">Võ Thị Yến </t>
  </si>
  <si>
    <t>Nhi</t>
  </si>
  <si>
    <t>204TH166</t>
  </si>
  <si>
    <t xml:space="preserve">Huỳnh Lê Hoàng </t>
  </si>
  <si>
    <t>Ngày  6    tháng  8    năm 2020</t>
  </si>
  <si>
    <t>KẾT QUẢ HỌC TẬP VĂN HÓA K20(2019 - 2021)</t>
  </si>
  <si>
    <t>Toán 1</t>
  </si>
  <si>
    <t>Toán 2</t>
  </si>
  <si>
    <t>Toán 3</t>
  </si>
  <si>
    <t>Ngữ văn 1</t>
  </si>
  <si>
    <t>Ngữ văn 2</t>
  </si>
  <si>
    <t>Ngữ văn 3</t>
  </si>
  <si>
    <t>Lý 1</t>
  </si>
  <si>
    <t>Lý 2</t>
  </si>
  <si>
    <t>Lý 3</t>
  </si>
  <si>
    <t>Hóa 1</t>
  </si>
  <si>
    <t>Hóa 2</t>
  </si>
  <si>
    <t>Hóa 3</t>
  </si>
  <si>
    <t>192NL30</t>
  </si>
  <si>
    <t>Nghị</t>
  </si>
  <si>
    <t>174KC105</t>
  </si>
  <si>
    <t xml:space="preserve">Lý Hồng </t>
  </si>
  <si>
    <t>194TH024</t>
  </si>
  <si>
    <t>Dương Ngọc Hoàng</t>
  </si>
  <si>
    <t>Vĩ</t>
  </si>
  <si>
    <t>Ngày  21     tháng  8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</si>
</sst>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/m/yyyy"/>
  </numFmts>
  <fonts count="39" x14ac:knownFonts="1">
    <font>
      <sz val="12"/>
      <name val="VNI-Times"/>
    </font>
    <font>
      <sz val="10"/>
      <name val="VNI-Times"/>
    </font>
    <font>
      <sz val="12"/>
      <name val="Times New Roman"/>
      <family val="1"/>
    </font>
    <font>
      <b/>
      <sz val="12"/>
      <name val="VNI-Times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1"/>
      <name val="VNI-Times"/>
    </font>
    <font>
      <b/>
      <sz val="16"/>
      <name val="Times New Roman"/>
      <family val="1"/>
    </font>
    <font>
      <sz val="12"/>
      <color indexed="63"/>
      <name val="Times New Roman"/>
      <family val="1"/>
    </font>
    <font>
      <sz val="10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C00000"/>
      <name val="Times New Roman"/>
      <family val="1"/>
    </font>
    <font>
      <sz val="11"/>
      <color rgb="FFFF0000"/>
      <name val="Times New Roman"/>
      <family val="1"/>
    </font>
    <font>
      <sz val="11"/>
      <color rgb="FF0033CC"/>
      <name val="Times New Roman"/>
      <family val="1"/>
    </font>
    <font>
      <sz val="11"/>
      <color rgb="FFFF33CC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  <font>
      <sz val="10"/>
      <color rgb="FF0033CC"/>
      <name val="Times New Roman"/>
      <family val="1"/>
    </font>
    <font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0"/>
      <color rgb="FFFF33CC"/>
      <name val="Times New Roman"/>
      <family val="1"/>
    </font>
    <font>
      <b/>
      <sz val="10"/>
      <color rgb="FF375623"/>
      <name val="Times New Roman"/>
      <family val="1"/>
    </font>
    <font>
      <sz val="10"/>
      <color rgb="FF375623"/>
      <name val="Times New Roman"/>
      <family val="1"/>
    </font>
    <font>
      <u/>
      <sz val="10"/>
      <color rgb="FF375623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dotted">
        <color rgb="FF000000"/>
      </bottom>
      <diagonal/>
    </border>
    <border>
      <left style="thin">
        <color indexed="64"/>
      </left>
      <right/>
      <top style="hair">
        <color rgb="FF000000"/>
      </top>
      <bottom style="dotted">
        <color rgb="FF000000"/>
      </bottom>
      <diagonal/>
    </border>
    <border>
      <left/>
      <right/>
      <top style="hair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/>
      <right/>
      <top style="dashed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50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/>
    <xf numFmtId="164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1" fillId="0" borderId="0" xfId="0" applyFont="1" applyFill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0" xfId="0" applyFont="1" applyFill="1"/>
    <xf numFmtId="0" fontId="5" fillId="0" borderId="11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64" fontId="5" fillId="0" borderId="3" xfId="0" quotePrefix="1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/>
    <xf numFmtId="0" fontId="7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/>
    <xf numFmtId="0" fontId="8" fillId="0" borderId="0" xfId="0" applyFont="1" applyFill="1" applyAlignment="1"/>
    <xf numFmtId="0" fontId="5" fillId="0" borderId="0" xfId="0" applyFont="1" applyFill="1" applyBorder="1" applyAlignment="1"/>
    <xf numFmtId="164" fontId="5" fillId="0" borderId="7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4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6" xfId="0" applyNumberFormat="1" applyFont="1" applyFill="1" applyBorder="1" applyAlignment="1">
      <alignment horizontal="right" textRotation="90"/>
    </xf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164" fontId="5" fillId="0" borderId="11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164" fontId="12" fillId="0" borderId="3" xfId="0" applyNumberFormat="1" applyFont="1" applyFill="1" applyBorder="1" applyAlignment="1"/>
    <xf numFmtId="164" fontId="12" fillId="0" borderId="4" xfId="0" applyNumberFormat="1" applyFont="1" applyFill="1" applyBorder="1" applyAlignment="1"/>
    <xf numFmtId="0" fontId="17" fillId="0" borderId="7" xfId="0" applyFont="1" applyBorder="1" applyAlignment="1">
      <alignment horizontal="center" vertical="center"/>
    </xf>
    <xf numFmtId="0" fontId="17" fillId="0" borderId="14" xfId="0" applyFont="1" applyFill="1" applyBorder="1"/>
    <xf numFmtId="0" fontId="17" fillId="0" borderId="15" xfId="0" applyFont="1" applyFill="1" applyBorder="1" applyAlignment="1">
      <alignment horizontal="left"/>
    </xf>
    <xf numFmtId="14" fontId="17" fillId="0" borderId="7" xfId="0" quotePrefix="1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Fill="1" applyBorder="1"/>
    <xf numFmtId="0" fontId="17" fillId="0" borderId="17" xfId="0" applyFont="1" applyFill="1" applyBorder="1" applyAlignment="1">
      <alignment horizontal="left"/>
    </xf>
    <xf numFmtId="14" fontId="17" fillId="0" borderId="3" xfId="0" quotePrefix="1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6" xfId="0" applyFont="1" applyBorder="1"/>
    <xf numFmtId="0" fontId="17" fillId="0" borderId="17" xfId="0" applyFont="1" applyBorder="1" applyAlignment="1">
      <alignment horizontal="left"/>
    </xf>
    <xf numFmtId="14" fontId="17" fillId="0" borderId="3" xfId="0" quotePrefix="1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left"/>
    </xf>
    <xf numFmtId="0" fontId="17" fillId="0" borderId="17" xfId="0" applyFont="1" applyFill="1" applyBorder="1"/>
    <xf numFmtId="0" fontId="17" fillId="0" borderId="4" xfId="0" applyFont="1" applyBorder="1" applyAlignment="1">
      <alignment horizontal="center" vertical="center"/>
    </xf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5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5" fontId="18" fillId="0" borderId="3" xfId="0" applyNumberFormat="1" applyFont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16" xfId="0" applyFont="1" applyFill="1" applyBorder="1" applyAlignment="1">
      <alignment horizontal="left"/>
    </xf>
    <xf numFmtId="14" fontId="17" fillId="0" borderId="17" xfId="0" applyNumberFormat="1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4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/>
    <xf numFmtId="164" fontId="13" fillId="0" borderId="0" xfId="0" applyNumberFormat="1" applyFont="1" applyAlignment="1"/>
    <xf numFmtId="164" fontId="13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13" fillId="0" borderId="0" xfId="0" applyFont="1" applyAlignment="1">
      <alignment horizontal="right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textRotation="90"/>
    </xf>
    <xf numFmtId="164" fontId="21" fillId="0" borderId="5" xfId="0" applyNumberFormat="1" applyFont="1" applyFill="1" applyBorder="1" applyAlignment="1">
      <alignment horizontal="center" textRotation="90"/>
    </xf>
    <xf numFmtId="164" fontId="22" fillId="0" borderId="5" xfId="0" applyNumberFormat="1" applyFont="1" applyFill="1" applyBorder="1" applyAlignment="1">
      <alignment horizontal="center" textRotation="90"/>
    </xf>
    <xf numFmtId="164" fontId="23" fillId="0" borderId="5" xfId="0" applyNumberFormat="1" applyFont="1" applyFill="1" applyBorder="1" applyAlignment="1">
      <alignment horizontal="center" textRotation="90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/>
    <xf numFmtId="0" fontId="13" fillId="0" borderId="2" xfId="0" applyFont="1" applyBorder="1"/>
    <xf numFmtId="0" fontId="4" fillId="0" borderId="21" xfId="0" applyFont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64" fontId="5" fillId="0" borderId="0" xfId="0" quotePrefix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0" fillId="0" borderId="0" xfId="0" applyNumberFormat="1" applyFont="1"/>
    <xf numFmtId="0" fontId="8" fillId="0" borderId="0" xfId="0" applyFont="1" applyFill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0" fontId="17" fillId="0" borderId="7" xfId="0" quotePrefix="1" applyFont="1" applyFill="1" applyBorder="1" applyAlignment="1">
      <alignment horizont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8" fillId="0" borderId="4" xfId="0" applyFont="1" applyBorder="1" applyAlignment="1">
      <alignment horizontal="left" wrapText="1"/>
    </xf>
    <xf numFmtId="0" fontId="17" fillId="0" borderId="3" xfId="0" applyFont="1" applyBorder="1" applyAlignment="1">
      <alignment horizontal="center" vertical="center" shrinkToFit="1"/>
    </xf>
    <xf numFmtId="166" fontId="17" fillId="0" borderId="3" xfId="0" applyNumberFormat="1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7" fillId="0" borderId="3" xfId="0" quotePrefix="1" applyFont="1" applyBorder="1" applyAlignment="1">
      <alignment horizontal="center" shrinkToFit="1"/>
    </xf>
    <xf numFmtId="165" fontId="17" fillId="0" borderId="3" xfId="0" applyNumberFormat="1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66" fontId="18" fillId="0" borderId="3" xfId="0" applyNumberFormat="1" applyFont="1" applyBorder="1" applyAlignment="1">
      <alignment horizontal="center" shrinkToFit="1"/>
    </xf>
    <xf numFmtId="165" fontId="18" fillId="0" borderId="3" xfId="0" applyNumberFormat="1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0" fontId="8" fillId="0" borderId="2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/>
    <xf numFmtId="0" fontId="2" fillId="0" borderId="0" xfId="0" applyFont="1"/>
    <xf numFmtId="0" fontId="13" fillId="0" borderId="8" xfId="0" applyFont="1" applyBorder="1"/>
    <xf numFmtId="164" fontId="16" fillId="0" borderId="6" xfId="0" applyNumberFormat="1" applyFont="1" applyFill="1" applyBorder="1" applyAlignment="1">
      <alignment horizontal="center" textRotation="90" wrapText="1"/>
    </xf>
    <xf numFmtId="0" fontId="19" fillId="0" borderId="16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8" fillId="0" borderId="23" xfId="0" applyFont="1" applyBorder="1" applyAlignment="1">
      <alignment horizontal="left" wrapText="1"/>
    </xf>
    <xf numFmtId="0" fontId="18" fillId="0" borderId="23" xfId="0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center" textRotation="90"/>
    </xf>
    <xf numFmtId="164" fontId="21" fillId="0" borderId="5" xfId="0" applyNumberFormat="1" applyFont="1" applyFill="1" applyBorder="1" applyAlignment="1">
      <alignment horizontal="right" textRotation="90"/>
    </xf>
    <xf numFmtId="164" fontId="21" fillId="0" borderId="5" xfId="0" applyNumberFormat="1" applyFont="1" applyFill="1" applyBorder="1" applyAlignment="1">
      <alignment textRotation="90"/>
    </xf>
    <xf numFmtId="0" fontId="17" fillId="4" borderId="3" xfId="0" applyFont="1" applyFill="1" applyBorder="1" applyAlignment="1">
      <alignment horizontal="center" vertical="center"/>
    </xf>
    <xf numFmtId="14" fontId="17" fillId="4" borderId="3" xfId="0" quotePrefix="1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/>
    </xf>
    <xf numFmtId="14" fontId="17" fillId="4" borderId="17" xfId="0" applyNumberFormat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24" fillId="0" borderId="17" xfId="0" applyFont="1" applyBorder="1" applyAlignment="1">
      <alignment horizontal="left" wrapText="1"/>
    </xf>
    <xf numFmtId="0" fontId="24" fillId="0" borderId="16" xfId="0" applyFont="1" applyBorder="1" applyAlignment="1">
      <alignment horizontal="left" shrinkToFit="1"/>
    </xf>
    <xf numFmtId="0" fontId="24" fillId="0" borderId="17" xfId="0" applyFont="1" applyBorder="1"/>
    <xf numFmtId="0" fontId="24" fillId="0" borderId="16" xfId="0" applyFont="1" applyBorder="1" applyAlignment="1">
      <alignment shrinkToFit="1"/>
    </xf>
    <xf numFmtId="0" fontId="25" fillId="0" borderId="16" xfId="0" applyFont="1" applyBorder="1" applyAlignment="1">
      <alignment horizontal="left" shrinkToFit="1"/>
    </xf>
    <xf numFmtId="0" fontId="24" fillId="0" borderId="17" xfId="0" applyFont="1" applyFill="1" applyBorder="1"/>
    <xf numFmtId="165" fontId="26" fillId="0" borderId="3" xfId="0" quotePrefix="1" applyNumberFormat="1" applyFont="1" applyBorder="1" applyAlignment="1">
      <alignment horizontal="left" shrinkToFit="1"/>
    </xf>
    <xf numFmtId="0" fontId="26" fillId="0" borderId="3" xfId="0" applyFont="1" applyBorder="1" applyAlignment="1">
      <alignment horizontal="center" shrinkToFit="1"/>
    </xf>
    <xf numFmtId="0" fontId="17" fillId="0" borderId="4" xfId="0" applyFont="1" applyBorder="1" applyAlignment="1">
      <alignment horizontal="center" vertical="center" shrinkToFit="1"/>
    </xf>
    <xf numFmtId="0" fontId="4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165" fontId="18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/>
    </xf>
    <xf numFmtId="0" fontId="4" fillId="0" borderId="21" xfId="0" applyFont="1" applyBorder="1" applyAlignment="1">
      <alignment vertical="center"/>
    </xf>
    <xf numFmtId="0" fontId="17" fillId="3" borderId="3" xfId="0" applyFont="1" applyFill="1" applyBorder="1" applyAlignment="1">
      <alignment horizontal="center" wrapText="1"/>
    </xf>
    <xf numFmtId="165" fontId="17" fillId="0" borderId="3" xfId="0" quotePrefix="1" applyNumberFormat="1" applyFont="1" applyBorder="1" applyAlignment="1">
      <alignment horizontal="center" shrinkToFit="1"/>
    </xf>
    <xf numFmtId="165" fontId="17" fillId="3" borderId="3" xfId="0" applyNumberFormat="1" applyFont="1" applyFill="1" applyBorder="1" applyAlignment="1">
      <alignment horizontal="center"/>
    </xf>
    <xf numFmtId="165" fontId="17" fillId="3" borderId="3" xfId="0" applyNumberFormat="1" applyFont="1" applyFill="1" applyBorder="1" applyAlignment="1">
      <alignment horizontal="center" wrapText="1"/>
    </xf>
    <xf numFmtId="165" fontId="17" fillId="0" borderId="3" xfId="0" applyNumberFormat="1" applyFont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4" fillId="0" borderId="18" xfId="0" applyFont="1" applyBorder="1" applyAlignment="1">
      <alignment horizontal="left" shrinkToFit="1"/>
    </xf>
    <xf numFmtId="0" fontId="24" fillId="0" borderId="19" xfId="0" applyFont="1" applyBorder="1"/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 shrinkToFit="1"/>
    </xf>
    <xf numFmtId="166" fontId="26" fillId="0" borderId="3" xfId="0" applyNumberFormat="1" applyFont="1" applyBorder="1" applyAlignment="1">
      <alignment horizontal="center" shrinkToFit="1"/>
    </xf>
    <xf numFmtId="165" fontId="17" fillId="0" borderId="4" xfId="0" applyNumberFormat="1" applyFont="1" applyBorder="1" applyAlignment="1">
      <alignment horizontal="center" shrinkToFit="1"/>
    </xf>
    <xf numFmtId="0" fontId="17" fillId="0" borderId="7" xfId="0" applyFont="1" applyBorder="1" applyAlignment="1">
      <alignment horizontal="center"/>
    </xf>
    <xf numFmtId="165" fontId="18" fillId="0" borderId="3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18" fillId="0" borderId="3" xfId="0" quotePrefix="1" applyFont="1" applyBorder="1" applyAlignment="1">
      <alignment horizontal="center" wrapText="1"/>
    </xf>
    <xf numFmtId="0" fontId="2" fillId="0" borderId="16" xfId="0" applyFont="1" applyFill="1" applyBorder="1" applyAlignment="1">
      <alignment horizontal="left" wrapText="1"/>
    </xf>
    <xf numFmtId="165" fontId="24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5" fontId="18" fillId="0" borderId="4" xfId="0" applyNumberFormat="1" applyFont="1" applyBorder="1" applyAlignment="1">
      <alignment horizontal="center" wrapText="1"/>
    </xf>
    <xf numFmtId="0" fontId="18" fillId="0" borderId="3" xfId="0" quotePrefix="1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shrinkToFit="1"/>
    </xf>
    <xf numFmtId="0" fontId="2" fillId="0" borderId="17" xfId="0" applyFont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5" fontId="18" fillId="0" borderId="7" xfId="0" applyNumberFormat="1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8" fillId="0" borderId="16" xfId="0" applyFont="1" applyFill="1" applyBorder="1" applyAlignment="1">
      <alignment horizontal="left" wrapText="1"/>
    </xf>
    <xf numFmtId="0" fontId="18" fillId="0" borderId="17" xfId="0" applyFont="1" applyFill="1" applyBorder="1" applyAlignment="1">
      <alignment horizontal="left" wrapText="1"/>
    </xf>
    <xf numFmtId="0" fontId="18" fillId="0" borderId="18" xfId="0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wrapText="1"/>
    </xf>
    <xf numFmtId="165" fontId="2" fillId="5" borderId="3" xfId="0" applyNumberFormat="1" applyFont="1" applyFill="1" applyBorder="1" applyAlignment="1">
      <alignment horizontal="center" shrinkToFit="1"/>
    </xf>
    <xf numFmtId="0" fontId="2" fillId="5" borderId="3" xfId="0" applyFont="1" applyFill="1" applyBorder="1" applyAlignment="1">
      <alignment horizontal="center" shrinkToFit="1"/>
    </xf>
    <xf numFmtId="0" fontId="2" fillId="5" borderId="3" xfId="0" applyFont="1" applyFill="1" applyBorder="1" applyAlignment="1">
      <alignment horizontal="center"/>
    </xf>
    <xf numFmtId="165" fontId="2" fillId="5" borderId="11" xfId="0" applyNumberFormat="1" applyFont="1" applyFill="1" applyBorder="1" applyAlignment="1">
      <alignment horizontal="center" shrinkToFit="1"/>
    </xf>
    <xf numFmtId="0" fontId="2" fillId="6" borderId="1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shrinkToFit="1"/>
    </xf>
    <xf numFmtId="0" fontId="2" fillId="5" borderId="11" xfId="0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165" fontId="2" fillId="5" borderId="4" xfId="0" applyNumberFormat="1" applyFont="1" applyFill="1" applyBorder="1" applyAlignment="1">
      <alignment horizontal="center" shrinkToFit="1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shrinkToFit="1"/>
    </xf>
    <xf numFmtId="165" fontId="18" fillId="0" borderId="3" xfId="0" quotePrefix="1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4" fillId="0" borderId="16" xfId="0" applyFont="1" applyFill="1" applyBorder="1" applyAlignment="1"/>
    <xf numFmtId="0" fontId="24" fillId="0" borderId="17" xfId="0" applyFont="1" applyFill="1" applyBorder="1" applyAlignment="1">
      <alignment horizontal="left" wrapText="1"/>
    </xf>
    <xf numFmtId="165" fontId="18" fillId="0" borderId="3" xfId="0" applyNumberFormat="1" applyFont="1" applyFill="1" applyBorder="1" applyAlignment="1">
      <alignment horizontal="center" wrapText="1"/>
    </xf>
    <xf numFmtId="0" fontId="24" fillId="0" borderId="18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left"/>
    </xf>
    <xf numFmtId="165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/>
    <xf numFmtId="0" fontId="1" fillId="0" borderId="7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166" fontId="17" fillId="0" borderId="4" xfId="0" applyNumberFormat="1" applyFont="1" applyBorder="1" applyAlignment="1">
      <alignment horizontal="center" shrinkToFit="1"/>
    </xf>
    <xf numFmtId="1" fontId="16" fillId="0" borderId="2" xfId="0" applyNumberFormat="1" applyFont="1" applyFill="1" applyBorder="1" applyAlignment="1">
      <alignment textRotation="90" wrapText="1"/>
    </xf>
    <xf numFmtId="1" fontId="16" fillId="0" borderId="2" xfId="0" applyNumberFormat="1" applyFont="1" applyFill="1" applyBorder="1" applyAlignment="1">
      <alignment horizontal="center" textRotation="90" wrapText="1"/>
    </xf>
    <xf numFmtId="164" fontId="5" fillId="0" borderId="2" xfId="0" applyNumberFormat="1" applyFont="1" applyFill="1" applyBorder="1" applyAlignment="1">
      <alignment textRotation="90" wrapText="1"/>
    </xf>
    <xf numFmtId="1" fontId="16" fillId="0" borderId="5" xfId="0" applyNumberFormat="1" applyFont="1" applyFill="1" applyBorder="1" applyAlignment="1">
      <alignment horizontal="center" textRotation="90" wrapText="1"/>
    </xf>
    <xf numFmtId="164" fontId="22" fillId="0" borderId="5" xfId="0" applyNumberFormat="1" applyFont="1" applyFill="1" applyBorder="1" applyAlignment="1">
      <alignment horizontal="center" textRotation="90" wrapText="1"/>
    </xf>
    <xf numFmtId="164" fontId="28" fillId="0" borderId="5" xfId="0" applyNumberFormat="1" applyFont="1" applyFill="1" applyBorder="1" applyAlignment="1">
      <alignment horizontal="center" textRotation="90" wrapText="1"/>
    </xf>
    <xf numFmtId="164" fontId="30" fillId="0" borderId="6" xfId="0" applyNumberFormat="1" applyFont="1" applyFill="1" applyBorder="1" applyAlignment="1">
      <alignment textRotation="90" wrapText="1"/>
    </xf>
    <xf numFmtId="164" fontId="16" fillId="0" borderId="6" xfId="0" applyNumberFormat="1" applyFont="1" applyFill="1" applyBorder="1" applyAlignment="1">
      <alignment textRotation="90" wrapText="1"/>
    </xf>
    <xf numFmtId="164" fontId="5" fillId="0" borderId="2" xfId="0" applyNumberFormat="1" applyFont="1" applyBorder="1" applyAlignment="1">
      <alignment horizontal="center" textRotation="90" wrapText="1"/>
    </xf>
    <xf numFmtId="1" fontId="5" fillId="0" borderId="2" xfId="0" applyNumberFormat="1" applyFont="1" applyBorder="1" applyAlignment="1">
      <alignment horizontal="center" textRotation="90" wrapText="1"/>
    </xf>
    <xf numFmtId="0" fontId="4" fillId="0" borderId="26" xfId="0" applyFont="1" applyFill="1" applyBorder="1"/>
    <xf numFmtId="0" fontId="17" fillId="0" borderId="27" xfId="0" applyFont="1" applyBorder="1" applyAlignment="1">
      <alignment horizontal="center" vertical="center"/>
    </xf>
    <xf numFmtId="0" fontId="17" fillId="0" borderId="27" xfId="0" applyFont="1" applyFill="1" applyBorder="1"/>
    <xf numFmtId="14" fontId="17" fillId="0" borderId="27" xfId="0" quotePrefix="1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right"/>
    </xf>
    <xf numFmtId="164" fontId="5" fillId="0" borderId="27" xfId="0" applyNumberFormat="1" applyFont="1" applyFill="1" applyBorder="1"/>
    <xf numFmtId="0" fontId="4" fillId="0" borderId="28" xfId="0" applyFont="1" applyFill="1" applyBorder="1"/>
    <xf numFmtId="0" fontId="17" fillId="0" borderId="29" xfId="0" applyFont="1" applyBorder="1" applyAlignment="1">
      <alignment horizontal="center" vertical="center"/>
    </xf>
    <xf numFmtId="0" fontId="17" fillId="0" borderId="29" xfId="0" applyFont="1" applyFill="1" applyBorder="1"/>
    <xf numFmtId="0" fontId="17" fillId="0" borderId="29" xfId="0" applyFont="1" applyFill="1" applyBorder="1" applyAlignment="1">
      <alignment horizontal="left"/>
    </xf>
    <xf numFmtId="14" fontId="17" fillId="0" borderId="29" xfId="0" quotePrefix="1" applyNumberFormat="1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/>
    <xf numFmtId="0" fontId="17" fillId="0" borderId="27" xfId="0" applyFont="1" applyFill="1" applyBorder="1" applyAlignment="1">
      <alignment horizontal="left"/>
    </xf>
    <xf numFmtId="0" fontId="17" fillId="0" borderId="27" xfId="0" applyFont="1" applyBorder="1"/>
    <xf numFmtId="0" fontId="17" fillId="0" borderId="27" xfId="0" applyFont="1" applyBorder="1" applyAlignment="1">
      <alignment horizontal="left"/>
    </xf>
    <xf numFmtId="14" fontId="17" fillId="0" borderId="27" xfId="0" quotePrefix="1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17" fillId="0" borderId="27" xfId="0" applyFont="1" applyFill="1" applyBorder="1" applyAlignment="1"/>
    <xf numFmtId="14" fontId="17" fillId="0" borderId="27" xfId="0" quotePrefix="1" applyNumberFormat="1" applyFont="1" applyFill="1" applyBorder="1" applyAlignment="1">
      <alignment horizontal="left"/>
    </xf>
    <xf numFmtId="0" fontId="2" fillId="0" borderId="27" xfId="0" applyFont="1" applyFill="1" applyBorder="1"/>
    <xf numFmtId="0" fontId="2" fillId="0" borderId="27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center" vertical="center"/>
    </xf>
    <xf numFmtId="14" fontId="17" fillId="4" borderId="27" xfId="0" quotePrefix="1" applyNumberFormat="1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14" fontId="17" fillId="0" borderId="27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textRotation="90" wrapText="1"/>
    </xf>
    <xf numFmtId="164" fontId="27" fillId="0" borderId="5" xfId="0" applyNumberFormat="1" applyFont="1" applyFill="1" applyBorder="1" applyAlignment="1">
      <alignment horizontal="center" textRotation="90" wrapText="1"/>
    </xf>
    <xf numFmtId="164" fontId="16" fillId="0" borderId="5" xfId="0" applyNumberFormat="1" applyFont="1" applyFill="1" applyBorder="1" applyAlignment="1">
      <alignment horizont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164" fontId="32" fillId="0" borderId="3" xfId="0" applyNumberFormat="1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left"/>
    </xf>
    <xf numFmtId="14" fontId="17" fillId="0" borderId="3" xfId="0" applyNumberFormat="1" applyFont="1" applyFill="1" applyBorder="1" applyAlignment="1">
      <alignment horizontal="center"/>
    </xf>
    <xf numFmtId="14" fontId="17" fillId="0" borderId="16" xfId="0" quotePrefix="1" applyNumberFormat="1" applyFont="1" applyFill="1" applyBorder="1" applyAlignment="1">
      <alignment horizontal="left"/>
    </xf>
    <xf numFmtId="14" fontId="17" fillId="0" borderId="17" xfId="0" quotePrefix="1" applyNumberFormat="1" applyFont="1" applyFill="1" applyBorder="1" applyAlignment="1">
      <alignment horizontal="left"/>
    </xf>
    <xf numFmtId="0" fontId="26" fillId="0" borderId="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 applyAlignment="1">
      <alignment horizontal="left"/>
    </xf>
    <xf numFmtId="0" fontId="26" fillId="0" borderId="3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6" fillId="0" borderId="38" xfId="0" applyFont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18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6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 applyAlignment="1">
      <alignment horizontal="left"/>
    </xf>
    <xf numFmtId="0" fontId="18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 applyAlignment="1">
      <alignment horizontal="left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 applyAlignment="1">
      <alignment horizontal="left"/>
    </xf>
    <xf numFmtId="0" fontId="26" fillId="0" borderId="4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3" xfId="0" applyFill="1" applyBorder="1"/>
    <xf numFmtId="0" fontId="1" fillId="0" borderId="3" xfId="0" applyFont="1" applyFill="1" applyBorder="1"/>
    <xf numFmtId="1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Fill="1" applyBorder="1"/>
    <xf numFmtId="0" fontId="1" fillId="0" borderId="4" xfId="0" applyFont="1" applyFill="1" applyBorder="1"/>
    <xf numFmtId="1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/>
    <xf numFmtId="0" fontId="26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0" fillId="0" borderId="11" xfId="0" applyFill="1" applyBorder="1"/>
    <xf numFmtId="0" fontId="1" fillId="0" borderId="11" xfId="0" applyFont="1" applyFill="1" applyBorder="1"/>
    <xf numFmtId="0" fontId="1" fillId="0" borderId="2" xfId="0" applyFont="1" applyFill="1" applyBorder="1"/>
    <xf numFmtId="1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/>
    <xf numFmtId="164" fontId="34" fillId="0" borderId="38" xfId="0" applyNumberFormat="1" applyFont="1" applyBorder="1" applyAlignment="1">
      <alignment horizontal="center" vertical="center" wrapText="1"/>
    </xf>
    <xf numFmtId="164" fontId="34" fillId="0" borderId="45" xfId="0" applyNumberFormat="1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1" xfId="0" applyNumberFormat="1" applyFont="1" applyBorder="1"/>
    <xf numFmtId="164" fontId="5" fillId="0" borderId="4" xfId="0" applyNumberFormat="1" applyFont="1" applyBorder="1"/>
    <xf numFmtId="164" fontId="5" fillId="0" borderId="11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2" fillId="0" borderId="50" xfId="0" applyFont="1" applyFill="1" applyBorder="1"/>
    <xf numFmtId="164" fontId="33" fillId="0" borderId="3" xfId="0" applyNumberFormat="1" applyFont="1" applyBorder="1" applyAlignment="1">
      <alignment horizontal="center" vertical="center" wrapText="1"/>
    </xf>
    <xf numFmtId="164" fontId="33" fillId="0" borderId="30" xfId="0" applyNumberFormat="1" applyFont="1" applyBorder="1" applyAlignment="1">
      <alignment horizontal="center" vertical="center" wrapText="1"/>
    </xf>
    <xf numFmtId="164" fontId="5" fillId="0" borderId="0" xfId="0" quotePrefix="1" applyNumberFormat="1" applyFont="1" applyBorder="1" applyAlignment="1">
      <alignment horizontal="left"/>
    </xf>
    <xf numFmtId="164" fontId="5" fillId="0" borderId="51" xfId="0" applyNumberFormat="1" applyFont="1" applyFill="1" applyBorder="1" applyAlignment="1">
      <alignment horizontal="right"/>
    </xf>
    <xf numFmtId="164" fontId="36" fillId="0" borderId="0" xfId="0" quotePrefix="1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2" xfId="0" applyFont="1" applyFill="1" applyBorder="1"/>
    <xf numFmtId="0" fontId="0" fillId="0" borderId="2" xfId="0" applyBorder="1" applyAlignment="1">
      <alignment horizontal="right"/>
    </xf>
    <xf numFmtId="0" fontId="5" fillId="0" borderId="11" xfId="0" applyFont="1" applyBorder="1"/>
    <xf numFmtId="164" fontId="2" fillId="0" borderId="11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quotePrefix="1" applyFont="1" applyBorder="1"/>
    <xf numFmtId="0" fontId="5" fillId="0" borderId="4" xfId="0" applyFont="1" applyBorder="1"/>
    <xf numFmtId="0" fontId="5" fillId="0" borderId="2" xfId="0" applyFont="1" applyFill="1" applyBorder="1"/>
    <xf numFmtId="0" fontId="2" fillId="0" borderId="2" xfId="0" applyFont="1" applyBorder="1"/>
    <xf numFmtId="0" fontId="2" fillId="0" borderId="4" xfId="0" quotePrefix="1" applyFont="1" applyBorder="1" applyAlignment="1">
      <alignment horizontal="center" vertical="center"/>
    </xf>
    <xf numFmtId="0" fontId="2" fillId="0" borderId="52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52" xfId="0" quotePrefix="1" applyFont="1" applyBorder="1" applyAlignment="1">
      <alignment horizontal="center"/>
    </xf>
    <xf numFmtId="0" fontId="5" fillId="0" borderId="5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/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4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shrinkToFit="1"/>
    </xf>
    <xf numFmtId="0" fontId="2" fillId="0" borderId="2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shrinkToFit="1"/>
    </xf>
    <xf numFmtId="0" fontId="2" fillId="0" borderId="19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168"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opLeftCell="A7" workbookViewId="0">
      <selection activeCell="U10" sqref="U10"/>
    </sheetView>
  </sheetViews>
  <sheetFormatPr defaultColWidth="9" defaultRowHeight="12.75" x14ac:dyDescent="0.2"/>
  <cols>
    <col min="1" max="1" width="2.875" style="9" customWidth="1"/>
    <col min="2" max="2" width="10.375" style="19" customWidth="1"/>
    <col min="3" max="3" width="18.125" style="9" customWidth="1"/>
    <col min="4" max="4" width="6.875" style="9" customWidth="1"/>
    <col min="5" max="5" width="13.75" style="2" hidden="1" customWidth="1"/>
    <col min="6" max="6" width="13.125" style="2" hidden="1" customWidth="1"/>
    <col min="7" max="8" width="7.75" style="2" hidden="1" customWidth="1"/>
    <col min="9" max="15" width="6" style="9" customWidth="1"/>
    <col min="16" max="16" width="7.25" style="9" customWidth="1"/>
    <col min="17" max="17" width="0" style="9" hidden="1" customWidth="1"/>
    <col min="18" max="16384" width="9" style="9"/>
  </cols>
  <sheetData>
    <row r="1" spans="1:19" ht="15.75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90" t="s">
        <v>1</v>
      </c>
      <c r="J1" s="490"/>
      <c r="K1" s="490"/>
      <c r="L1" s="490"/>
      <c r="M1" s="490"/>
      <c r="N1" s="490"/>
      <c r="O1" s="490"/>
      <c r="P1" s="490"/>
      <c r="Q1" s="53"/>
      <c r="R1" s="53"/>
      <c r="S1" s="53"/>
    </row>
    <row r="2" spans="1:19" ht="15.75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  <c r="P2" s="490"/>
      <c r="Q2" s="53"/>
      <c r="R2" s="53"/>
      <c r="S2" s="53"/>
    </row>
    <row r="3" spans="1:19" ht="19.5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1"/>
      <c r="J3" s="1"/>
      <c r="K3" s="1"/>
      <c r="L3" s="1"/>
      <c r="M3" s="1"/>
      <c r="N3" s="1"/>
      <c r="O3" s="1"/>
      <c r="P3" s="1"/>
    </row>
    <row r="4" spans="1:19" ht="19.5" customHeight="1" x14ac:dyDescent="0.25">
      <c r="A4" s="468"/>
      <c r="B4" s="468"/>
      <c r="C4" s="468"/>
      <c r="D4" s="468"/>
      <c r="E4" s="468"/>
      <c r="F4" s="468"/>
      <c r="G4" s="468"/>
      <c r="H4" s="468"/>
      <c r="I4" s="1"/>
      <c r="J4" s="1"/>
      <c r="K4" s="1"/>
      <c r="L4" s="1"/>
      <c r="M4" s="1"/>
      <c r="N4" s="1"/>
      <c r="O4" s="1"/>
      <c r="P4" s="1"/>
    </row>
    <row r="5" spans="1:19" ht="24" customHeight="1" x14ac:dyDescent="0.2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</row>
    <row r="6" spans="1:19" ht="19.5" customHeight="1" x14ac:dyDescent="0.3">
      <c r="A6" s="491" t="s">
        <v>6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</row>
    <row r="7" spans="1:19" ht="6.75" customHeight="1" x14ac:dyDescent="0.3">
      <c r="A7" s="17"/>
      <c r="B7" s="16"/>
      <c r="C7" s="17"/>
      <c r="D7" s="17"/>
      <c r="E7" s="15"/>
      <c r="F7" s="15"/>
      <c r="G7" s="15"/>
      <c r="H7" s="15"/>
      <c r="I7" s="17"/>
      <c r="J7" s="17"/>
      <c r="K7" s="17"/>
    </row>
    <row r="8" spans="1:19" ht="150.75" customHeight="1" x14ac:dyDescent="0.2">
      <c r="A8" s="12" t="s">
        <v>7</v>
      </c>
      <c r="B8" s="50" t="s">
        <v>8</v>
      </c>
      <c r="C8" s="33" t="s">
        <v>9</v>
      </c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193" t="s">
        <v>15</v>
      </c>
      <c r="J8" s="193" t="s">
        <v>16</v>
      </c>
      <c r="K8" s="193" t="s">
        <v>17</v>
      </c>
      <c r="L8" s="193" t="s">
        <v>18</v>
      </c>
      <c r="M8" s="193" t="s">
        <v>19</v>
      </c>
      <c r="N8" s="193" t="s">
        <v>20</v>
      </c>
      <c r="O8" s="321" t="s">
        <v>21</v>
      </c>
      <c r="P8" s="317" t="s">
        <v>22</v>
      </c>
    </row>
    <row r="9" spans="1:19" x14ac:dyDescent="0.2">
      <c r="A9" s="31"/>
      <c r="B9" s="51"/>
      <c r="C9" s="39"/>
      <c r="D9" s="30"/>
      <c r="E9" s="35"/>
      <c r="F9" s="32"/>
      <c r="G9" s="32"/>
      <c r="H9" s="32"/>
      <c r="I9" s="21">
        <v>2</v>
      </c>
      <c r="J9" s="21">
        <v>3</v>
      </c>
      <c r="K9" s="21">
        <v>3</v>
      </c>
      <c r="L9" s="48">
        <v>2</v>
      </c>
      <c r="M9" s="21">
        <v>2</v>
      </c>
      <c r="N9" s="5">
        <v>4</v>
      </c>
      <c r="O9" s="4"/>
      <c r="P9" s="21">
        <f>SUM(I9:O9)</f>
        <v>16</v>
      </c>
    </row>
    <row r="10" spans="1:19" ht="15.95" customHeight="1" x14ac:dyDescent="0.25">
      <c r="A10" s="52">
        <v>1</v>
      </c>
      <c r="B10" s="363" t="s">
        <v>23</v>
      </c>
      <c r="C10" s="364" t="s">
        <v>24</v>
      </c>
      <c r="D10" s="365" t="s">
        <v>25</v>
      </c>
      <c r="E10" s="79" t="s">
        <v>26</v>
      </c>
      <c r="F10" s="80" t="s">
        <v>27</v>
      </c>
      <c r="G10" s="80" t="s">
        <v>28</v>
      </c>
      <c r="H10" s="80" t="s">
        <v>29</v>
      </c>
      <c r="I10" s="42">
        <v>6.5</v>
      </c>
      <c r="J10" s="42">
        <v>6.5</v>
      </c>
      <c r="K10" s="42">
        <v>5</v>
      </c>
      <c r="L10" s="42">
        <v>7.3</v>
      </c>
      <c r="M10" s="42">
        <v>6.5</v>
      </c>
      <c r="N10" s="42">
        <v>4</v>
      </c>
      <c r="O10" s="42">
        <v>5.7</v>
      </c>
      <c r="P10" s="446" t="str">
        <f>IF(O10&gt;=9,"Xuất sắc",IF(O10&gt;=8,"Giỏi",IF(O10&gt;=7,"Khá",IF(O10&gt;=6,"TB khá",IF(O10&gt;=5,"TB","Yếu")))))</f>
        <v>TB</v>
      </c>
      <c r="Q10" s="443">
        <f>ROUND(SUMPRODUCT(I10:N10,I$9:N$9)/SUM(I$9:N$9),1)</f>
        <v>5.7</v>
      </c>
    </row>
    <row r="11" spans="1:19" ht="15.95" customHeight="1" x14ac:dyDescent="0.25">
      <c r="A11" s="7">
        <v>2</v>
      </c>
      <c r="B11" s="111" t="s">
        <v>30</v>
      </c>
      <c r="C11" s="90" t="s">
        <v>31</v>
      </c>
      <c r="D11" s="91" t="s">
        <v>32</v>
      </c>
      <c r="E11" s="84" t="s">
        <v>33</v>
      </c>
      <c r="F11" s="85" t="s">
        <v>27</v>
      </c>
      <c r="G11" s="85" t="s">
        <v>28</v>
      </c>
      <c r="H11" s="85" t="s">
        <v>29</v>
      </c>
      <c r="I11" s="6">
        <v>8.1999999999999993</v>
      </c>
      <c r="J11" s="6">
        <v>6.7</v>
      </c>
      <c r="K11" s="6">
        <v>7.5</v>
      </c>
      <c r="L11" s="6">
        <v>7.3</v>
      </c>
      <c r="M11" s="6">
        <v>6.7</v>
      </c>
      <c r="N11" s="6">
        <v>8.6</v>
      </c>
      <c r="O11" s="6">
        <v>7.6</v>
      </c>
      <c r="P11" s="447" t="str">
        <f t="shared" ref="P11:P18" si="0">IF(O11&gt;=9,"Xuất sắc",IF(O11&gt;=8,"Giỏi",IF(O11&gt;=7,"Khá",IF(O11&gt;=6,"TB khá",IF(O11&gt;=5,"TB","Yếu")))))</f>
        <v>Khá</v>
      </c>
      <c r="Q11" s="443">
        <f t="shared" ref="Q11:Q18" si="1">ROUND(SUMPRODUCT(I11:N11,I$9:N$9)/SUM(I$9:N$9),1)</f>
        <v>7.6</v>
      </c>
    </row>
    <row r="12" spans="1:19" ht="15.95" customHeight="1" x14ac:dyDescent="0.25">
      <c r="A12" s="7">
        <v>3</v>
      </c>
      <c r="B12" s="111" t="s">
        <v>34</v>
      </c>
      <c r="C12" s="82" t="s">
        <v>35</v>
      </c>
      <c r="D12" s="83" t="s">
        <v>36</v>
      </c>
      <c r="E12" s="84" t="s">
        <v>37</v>
      </c>
      <c r="F12" s="85" t="s">
        <v>27</v>
      </c>
      <c r="G12" s="85" t="s">
        <v>28</v>
      </c>
      <c r="H12" s="85" t="s">
        <v>29</v>
      </c>
      <c r="I12" s="6">
        <v>6.9</v>
      </c>
      <c r="J12" s="6">
        <v>5.8</v>
      </c>
      <c r="K12" s="6">
        <v>5.9</v>
      </c>
      <c r="L12" s="6">
        <v>7.3</v>
      </c>
      <c r="M12" s="6">
        <v>5.8</v>
      </c>
      <c r="N12" s="6">
        <v>6</v>
      </c>
      <c r="O12" s="6">
        <v>6.2</v>
      </c>
      <c r="P12" s="447" t="str">
        <f t="shared" si="0"/>
        <v>TB khá</v>
      </c>
      <c r="Q12" s="443">
        <f t="shared" si="1"/>
        <v>6.2</v>
      </c>
    </row>
    <row r="13" spans="1:19" ht="15.95" customHeight="1" x14ac:dyDescent="0.25">
      <c r="A13" s="7">
        <v>4</v>
      </c>
      <c r="B13" s="111" t="s">
        <v>38</v>
      </c>
      <c r="C13" s="82" t="s">
        <v>39</v>
      </c>
      <c r="D13" s="83" t="s">
        <v>40</v>
      </c>
      <c r="E13" s="84" t="s">
        <v>41</v>
      </c>
      <c r="F13" s="85" t="s">
        <v>27</v>
      </c>
      <c r="G13" s="85" t="s">
        <v>28</v>
      </c>
      <c r="H13" s="85" t="s">
        <v>29</v>
      </c>
      <c r="I13" s="6">
        <v>7.2</v>
      </c>
      <c r="J13" s="6">
        <v>5.7</v>
      </c>
      <c r="K13" s="6">
        <v>5</v>
      </c>
      <c r="L13" s="6">
        <v>6.4</v>
      </c>
      <c r="M13" s="6">
        <v>5.7</v>
      </c>
      <c r="N13" s="6">
        <v>4</v>
      </c>
      <c r="O13" s="6">
        <v>5.4</v>
      </c>
      <c r="P13" s="447" t="str">
        <f t="shared" si="0"/>
        <v>TB</v>
      </c>
      <c r="Q13" s="443">
        <f t="shared" si="1"/>
        <v>5.4</v>
      </c>
    </row>
    <row r="14" spans="1:19" ht="15.95" customHeight="1" x14ac:dyDescent="0.25">
      <c r="A14" s="7">
        <v>5</v>
      </c>
      <c r="B14" s="111" t="s">
        <v>42</v>
      </c>
      <c r="C14" s="82" t="s">
        <v>43</v>
      </c>
      <c r="D14" s="83" t="s">
        <v>44</v>
      </c>
      <c r="E14" s="84" t="s">
        <v>45</v>
      </c>
      <c r="F14" s="85" t="s">
        <v>27</v>
      </c>
      <c r="G14" s="85" t="s">
        <v>28</v>
      </c>
      <c r="H14" s="85" t="s">
        <v>29</v>
      </c>
      <c r="I14" s="6">
        <v>5.5</v>
      </c>
      <c r="J14" s="6">
        <v>5.7</v>
      </c>
      <c r="K14" s="6">
        <v>5.7</v>
      </c>
      <c r="L14" s="6">
        <v>7.7</v>
      </c>
      <c r="M14" s="6">
        <v>5.7</v>
      </c>
      <c r="N14" s="6">
        <v>6.2</v>
      </c>
      <c r="O14" s="6">
        <v>6.1</v>
      </c>
      <c r="P14" s="447" t="str">
        <f t="shared" si="0"/>
        <v>TB khá</v>
      </c>
      <c r="Q14" s="443">
        <f t="shared" si="1"/>
        <v>6.1</v>
      </c>
    </row>
    <row r="15" spans="1:19" ht="15.95" customHeight="1" x14ac:dyDescent="0.25">
      <c r="A15" s="7">
        <v>6</v>
      </c>
      <c r="B15" s="111" t="s">
        <v>46</v>
      </c>
      <c r="C15" s="82" t="s">
        <v>47</v>
      </c>
      <c r="D15" s="83" t="s">
        <v>32</v>
      </c>
      <c r="E15" s="85" t="s">
        <v>48</v>
      </c>
      <c r="F15" s="85" t="s">
        <v>27</v>
      </c>
      <c r="G15" s="85" t="s">
        <v>28</v>
      </c>
      <c r="H15" s="85" t="s">
        <v>29</v>
      </c>
      <c r="I15" s="6"/>
      <c r="J15" s="6"/>
      <c r="K15" s="6"/>
      <c r="L15" s="6"/>
      <c r="M15" s="6"/>
      <c r="N15" s="6"/>
      <c r="O15" s="6"/>
      <c r="P15" s="447"/>
      <c r="Q15" s="443"/>
    </row>
    <row r="16" spans="1:19" ht="15.95" customHeight="1" x14ac:dyDescent="0.25">
      <c r="A16" s="7">
        <v>7</v>
      </c>
      <c r="B16" s="111" t="s">
        <v>49</v>
      </c>
      <c r="C16" s="109" t="s">
        <v>50</v>
      </c>
      <c r="D16" s="110" t="s">
        <v>51</v>
      </c>
      <c r="E16" s="366">
        <v>38296</v>
      </c>
      <c r="F16" s="85" t="s">
        <v>27</v>
      </c>
      <c r="G16" s="85" t="s">
        <v>28</v>
      </c>
      <c r="H16" s="85" t="s">
        <v>29</v>
      </c>
      <c r="I16" s="6">
        <v>7.6</v>
      </c>
      <c r="J16" s="6">
        <v>5.7</v>
      </c>
      <c r="K16" s="6">
        <v>5.8</v>
      </c>
      <c r="L16" s="6">
        <v>6.6</v>
      </c>
      <c r="M16" s="6">
        <v>5.7</v>
      </c>
      <c r="N16" s="6">
        <v>6.2</v>
      </c>
      <c r="O16" s="6">
        <v>6.2</v>
      </c>
      <c r="P16" s="447" t="str">
        <f t="shared" si="0"/>
        <v>TB khá</v>
      </c>
      <c r="Q16" s="443">
        <f t="shared" si="1"/>
        <v>6.2</v>
      </c>
    </row>
    <row r="17" spans="1:19" ht="15.95" customHeight="1" x14ac:dyDescent="0.25">
      <c r="A17" s="7">
        <v>8</v>
      </c>
      <c r="B17" s="111" t="s">
        <v>52</v>
      </c>
      <c r="C17" s="367" t="s">
        <v>53</v>
      </c>
      <c r="D17" s="368" t="s">
        <v>54</v>
      </c>
      <c r="E17" s="84" t="s">
        <v>55</v>
      </c>
      <c r="F17" s="84" t="s">
        <v>56</v>
      </c>
      <c r="G17" s="84" t="s">
        <v>28</v>
      </c>
      <c r="H17" s="84" t="s">
        <v>29</v>
      </c>
      <c r="I17" s="6">
        <v>7.5</v>
      </c>
      <c r="J17" s="6">
        <v>7</v>
      </c>
      <c r="K17" s="6">
        <v>5.7</v>
      </c>
      <c r="L17" s="6">
        <v>6.5</v>
      </c>
      <c r="M17" s="6">
        <v>7</v>
      </c>
      <c r="N17" s="6">
        <v>8.3000000000000007</v>
      </c>
      <c r="O17" s="6">
        <v>7.1</v>
      </c>
      <c r="P17" s="447" t="str">
        <f t="shared" si="0"/>
        <v>Khá</v>
      </c>
      <c r="Q17" s="443">
        <f t="shared" si="1"/>
        <v>7.1</v>
      </c>
    </row>
    <row r="18" spans="1:19" ht="15.95" customHeight="1" x14ac:dyDescent="0.25">
      <c r="A18" s="7">
        <v>9</v>
      </c>
      <c r="B18" s="111" t="s">
        <v>57</v>
      </c>
      <c r="C18" s="82" t="s">
        <v>58</v>
      </c>
      <c r="D18" s="83" t="s">
        <v>59</v>
      </c>
      <c r="E18" s="112" t="s">
        <v>60</v>
      </c>
      <c r="F18" s="85" t="s">
        <v>27</v>
      </c>
      <c r="G18" s="85" t="s">
        <v>28</v>
      </c>
      <c r="H18" s="85" t="s">
        <v>29</v>
      </c>
      <c r="I18" s="6">
        <v>6.6</v>
      </c>
      <c r="J18" s="6">
        <v>5.6</v>
      </c>
      <c r="K18" s="6">
        <v>5</v>
      </c>
      <c r="L18" s="6">
        <v>6.4</v>
      </c>
      <c r="M18" s="6">
        <v>5.6</v>
      </c>
      <c r="N18" s="6">
        <v>5.6</v>
      </c>
      <c r="O18" s="6">
        <v>5.7</v>
      </c>
      <c r="P18" s="447" t="str">
        <f t="shared" si="0"/>
        <v>TB</v>
      </c>
      <c r="Q18" s="443">
        <f t="shared" si="1"/>
        <v>5.7</v>
      </c>
    </row>
    <row r="19" spans="1:19" ht="15.95" customHeight="1" x14ac:dyDescent="0.25">
      <c r="A19" s="8">
        <v>10</v>
      </c>
      <c r="B19" s="96" t="s">
        <v>61</v>
      </c>
      <c r="C19" s="94" t="s">
        <v>62</v>
      </c>
      <c r="D19" s="95" t="s">
        <v>25</v>
      </c>
      <c r="E19" s="96" t="s">
        <v>63</v>
      </c>
      <c r="F19" s="96" t="s">
        <v>27</v>
      </c>
      <c r="G19" s="96" t="s">
        <v>28</v>
      </c>
      <c r="H19" s="96" t="s">
        <v>29</v>
      </c>
      <c r="I19" s="14"/>
      <c r="J19" s="14"/>
      <c r="K19" s="14"/>
      <c r="L19" s="14"/>
      <c r="M19" s="14"/>
      <c r="N19" s="14"/>
      <c r="O19" s="14"/>
      <c r="P19" s="458"/>
    </row>
    <row r="20" spans="1:19" ht="15.95" customHeight="1" x14ac:dyDescent="0.25">
      <c r="A20" s="36"/>
      <c r="B20" s="9"/>
      <c r="C20" s="19"/>
      <c r="E20" s="9"/>
      <c r="F20" s="469"/>
      <c r="G20" s="469"/>
      <c r="H20" s="469"/>
      <c r="I20" s="44"/>
      <c r="J20" s="492" t="s">
        <v>64</v>
      </c>
      <c r="K20" s="492"/>
      <c r="L20" s="492"/>
      <c r="M20" s="492"/>
      <c r="N20" s="492"/>
      <c r="O20" s="492"/>
      <c r="P20" s="492"/>
    </row>
    <row r="21" spans="1:19" ht="16.5" customHeight="1" x14ac:dyDescent="0.25">
      <c r="A21" s="487" t="s">
        <v>65</v>
      </c>
      <c r="B21" s="487"/>
      <c r="C21" s="487"/>
      <c r="D21" s="487"/>
      <c r="E21" s="487"/>
      <c r="F21" s="487"/>
      <c r="G21" s="487"/>
      <c r="H21" s="469"/>
      <c r="I21" s="44"/>
      <c r="J21" s="487" t="s">
        <v>66</v>
      </c>
      <c r="K21" s="487"/>
      <c r="L21" s="487"/>
      <c r="M21" s="487"/>
      <c r="N21" s="487"/>
      <c r="O21" s="487"/>
      <c r="P21" s="487"/>
    </row>
    <row r="22" spans="1:19" ht="18" customHeight="1" x14ac:dyDescent="0.25">
      <c r="B22" s="469"/>
      <c r="E22" s="59"/>
      <c r="F22" s="59"/>
      <c r="G22" s="9"/>
      <c r="H22" s="469"/>
      <c r="I22" s="44"/>
      <c r="J22" s="487" t="s">
        <v>67</v>
      </c>
      <c r="K22" s="487"/>
      <c r="L22" s="487"/>
      <c r="M22" s="487"/>
      <c r="N22" s="487"/>
      <c r="O22" s="487"/>
      <c r="P22" s="487"/>
    </row>
    <row r="23" spans="1:19" ht="18" customHeight="1" x14ac:dyDescent="0.25">
      <c r="B23" s="469"/>
      <c r="E23" s="59"/>
      <c r="F23" s="59"/>
      <c r="G23" s="9"/>
      <c r="H23" s="469"/>
      <c r="I23" s="44"/>
      <c r="J23" s="44"/>
      <c r="K23" s="44"/>
      <c r="L23" s="44"/>
    </row>
    <row r="24" spans="1:19" ht="18" customHeight="1" x14ac:dyDescent="0.25">
      <c r="B24" s="469"/>
      <c r="E24" s="59"/>
      <c r="F24" s="59"/>
      <c r="G24" s="9"/>
      <c r="H24" s="469"/>
      <c r="I24" s="44"/>
      <c r="J24" s="44"/>
      <c r="K24" s="44"/>
      <c r="L24" s="44"/>
    </row>
    <row r="25" spans="1:19" ht="16.5" x14ac:dyDescent="0.25">
      <c r="A25" s="487" t="s">
        <v>68</v>
      </c>
      <c r="B25" s="487"/>
      <c r="C25" s="487"/>
      <c r="D25" s="487"/>
      <c r="E25" s="487"/>
      <c r="F25" s="487"/>
      <c r="G25" s="487"/>
      <c r="H25" s="469"/>
      <c r="I25" s="44"/>
      <c r="J25" s="487" t="s">
        <v>69</v>
      </c>
      <c r="K25" s="487"/>
      <c r="L25" s="487"/>
      <c r="M25" s="487"/>
      <c r="N25" s="487"/>
      <c r="O25" s="487"/>
      <c r="P25" s="487"/>
    </row>
    <row r="27" spans="1:19" ht="16.5" x14ac:dyDescent="0.25">
      <c r="B27" s="44"/>
      <c r="C27" s="44"/>
      <c r="E27" s="9"/>
      <c r="F27" s="469"/>
      <c r="G27" s="469"/>
      <c r="H27" s="469"/>
      <c r="I27" s="59"/>
      <c r="J27" s="59"/>
      <c r="K27" s="59"/>
      <c r="L27" s="59"/>
      <c r="M27" s="59"/>
      <c r="N27" s="469"/>
      <c r="O27" s="44"/>
      <c r="P27" s="44"/>
      <c r="Q27" s="44"/>
      <c r="R27" s="44"/>
      <c r="S27" s="44"/>
    </row>
    <row r="30" spans="1:19" ht="16.5" x14ac:dyDescent="0.25">
      <c r="B30" s="448" t="s">
        <v>70</v>
      </c>
      <c r="C30" s="449" t="s">
        <v>71</v>
      </c>
      <c r="D30" s="450" t="s">
        <v>72</v>
      </c>
      <c r="E30" s="469"/>
      <c r="F30" s="469"/>
      <c r="G30" s="469"/>
      <c r="H30" s="469"/>
    </row>
    <row r="31" spans="1:19" ht="15.75" x14ac:dyDescent="0.25">
      <c r="B31" s="451" t="s">
        <v>73</v>
      </c>
      <c r="C31" s="419">
        <f>COUNTIF(P$10:P$19,"Xuất sắc")</f>
        <v>0</v>
      </c>
      <c r="D31" s="452">
        <f>C31*100/8</f>
        <v>0</v>
      </c>
      <c r="E31" s="469"/>
      <c r="F31" s="469"/>
      <c r="G31" s="469"/>
      <c r="H31" s="469"/>
    </row>
    <row r="32" spans="1:19" ht="15.75" x14ac:dyDescent="0.25">
      <c r="B32" s="453" t="s">
        <v>74</v>
      </c>
      <c r="C32" s="419">
        <f>COUNTIF(P$10:P$19,"GIỎI")</f>
        <v>0</v>
      </c>
      <c r="D32" s="452">
        <f t="shared" ref="D32:D36" si="2">C32*100/8</f>
        <v>0</v>
      </c>
      <c r="E32" s="469"/>
      <c r="F32" s="469"/>
      <c r="G32" s="469"/>
      <c r="H32" s="469"/>
    </row>
    <row r="33" spans="2:4" ht="15.75" x14ac:dyDescent="0.25">
      <c r="B33" s="454" t="s">
        <v>75</v>
      </c>
      <c r="C33" s="419">
        <f>COUNTIF(P$10:P$19,"KHÁ")</f>
        <v>2</v>
      </c>
      <c r="D33" s="452">
        <f t="shared" si="2"/>
        <v>25</v>
      </c>
    </row>
    <row r="34" spans="2:4" ht="15.75" x14ac:dyDescent="0.25">
      <c r="B34" s="454" t="s">
        <v>76</v>
      </c>
      <c r="C34" s="419">
        <f>COUNTIF(P$10:P$19,"TB KHÁ")</f>
        <v>3</v>
      </c>
      <c r="D34" s="452">
        <f t="shared" si="2"/>
        <v>37.5</v>
      </c>
    </row>
    <row r="35" spans="2:4" ht="15.75" x14ac:dyDescent="0.25">
      <c r="B35" s="453" t="s">
        <v>77</v>
      </c>
      <c r="C35" s="419">
        <f>COUNTIF(P$10:P$19,"TB")</f>
        <v>3</v>
      </c>
      <c r="D35" s="452">
        <f t="shared" si="2"/>
        <v>37.5</v>
      </c>
    </row>
    <row r="36" spans="2:4" ht="15.75" x14ac:dyDescent="0.25">
      <c r="B36" s="455" t="s">
        <v>78</v>
      </c>
      <c r="C36" s="419">
        <f>COUNTIF(P$10:P$19,"YẾU")</f>
        <v>0</v>
      </c>
      <c r="D36" s="452">
        <f t="shared" si="2"/>
        <v>0</v>
      </c>
    </row>
    <row r="37" spans="2:4" ht="15.75" x14ac:dyDescent="0.25">
      <c r="B37" s="456" t="s">
        <v>79</v>
      </c>
      <c r="C37" s="457">
        <f>SUM(C31:C36)</f>
        <v>8</v>
      </c>
      <c r="D37" s="457">
        <f>SUM(D31:D36)</f>
        <v>100</v>
      </c>
    </row>
  </sheetData>
  <mergeCells count="13">
    <mergeCell ref="J25:P25"/>
    <mergeCell ref="A5:P5"/>
    <mergeCell ref="A25:G25"/>
    <mergeCell ref="A1:H1"/>
    <mergeCell ref="A2:H2"/>
    <mergeCell ref="A3:H3"/>
    <mergeCell ref="I2:P2"/>
    <mergeCell ref="A6:P6"/>
    <mergeCell ref="I1:P1"/>
    <mergeCell ref="A21:G21"/>
    <mergeCell ref="J20:P20"/>
    <mergeCell ref="J21:P21"/>
    <mergeCell ref="J22:P22"/>
  </mergeCells>
  <conditionalFormatting sqref="H10:L19 I28:O35 O10:O19">
    <cfRule type="cellIs" dxfId="167" priority="28" stopIfTrue="1" operator="lessThan">
      <formula>5</formula>
    </cfRule>
  </conditionalFormatting>
  <conditionalFormatting sqref="H10:H19">
    <cfRule type="cellIs" dxfId="166" priority="29" stopIfTrue="1" operator="lessThan">
      <formula>5</formula>
    </cfRule>
  </conditionalFormatting>
  <conditionalFormatting sqref="A3:A4">
    <cfRule type="cellIs" dxfId="165" priority="21" stopIfTrue="1" operator="lessThan">
      <formula>5</formula>
    </cfRule>
  </conditionalFormatting>
  <conditionalFormatting sqref="A2">
    <cfRule type="cellIs" dxfId="164" priority="22" stopIfTrue="1" operator="lessThan">
      <formula>5</formula>
    </cfRule>
  </conditionalFormatting>
  <conditionalFormatting sqref="M10:M19">
    <cfRule type="cellIs" dxfId="163" priority="16" stopIfTrue="1" operator="lessThan">
      <formula>5</formula>
    </cfRule>
  </conditionalFormatting>
  <conditionalFormatting sqref="N10:N19">
    <cfRule type="cellIs" dxfId="162" priority="15" stopIfTrue="1" operator="lessThan">
      <formula>5</formula>
    </cfRule>
  </conditionalFormatting>
  <conditionalFormatting sqref="Q10:Q18">
    <cfRule type="cellIs" dxfId="161" priority="13" stopIfTrue="1" operator="lessThan">
      <formula>5</formula>
    </cfRule>
  </conditionalFormatting>
  <conditionalFormatting sqref="Q10:Q18">
    <cfRule type="cellIs" dxfId="160" priority="14" stopIfTrue="1" operator="lessThan">
      <formula>5</formula>
    </cfRule>
  </conditionalFormatting>
  <conditionalFormatting sqref="P10:P19">
    <cfRule type="cellIs" dxfId="159" priority="12" stopIfTrue="1" operator="lessThan">
      <formula>5</formula>
    </cfRule>
  </conditionalFormatting>
  <conditionalFormatting sqref="P10:P19">
    <cfRule type="cellIs" dxfId="158" priority="11" stopIfTrue="1" operator="lessThan">
      <formula>5</formula>
    </cfRule>
  </conditionalFormatting>
  <conditionalFormatting sqref="P10:P19">
    <cfRule type="cellIs" dxfId="157" priority="10" stopIfTrue="1" operator="lessThan">
      <formula>5</formula>
    </cfRule>
  </conditionalFormatting>
  <conditionalFormatting sqref="P10:P19">
    <cfRule type="cellIs" dxfId="156" priority="9" stopIfTrue="1" operator="lessThan">
      <formula>5</formula>
    </cfRule>
  </conditionalFormatting>
  <conditionalFormatting sqref="P10:P19">
    <cfRule type="cellIs" dxfId="155" priority="8" stopIfTrue="1" operator="lessThan">
      <formula>5</formula>
    </cfRule>
  </conditionalFormatting>
  <conditionalFormatting sqref="P10:P19">
    <cfRule type="cellIs" priority="1" stopIfTrue="1" operator="greaterThan">
      <formula>5</formula>
    </cfRule>
    <cfRule type="cellIs" dxfId="154" priority="2" stopIfTrue="1" operator="lessThan">
      <formula>5</formula>
    </cfRule>
    <cfRule type="cellIs" dxfId="153" priority="3" stopIfTrue="1" operator="greaterThan">
      <formula>5</formula>
    </cfRule>
    <cfRule type="cellIs" dxfId="152" priority="4" stopIfTrue="1" operator="greaterThan">
      <formula>5</formula>
    </cfRule>
    <cfRule type="cellIs" dxfId="151" priority="5" stopIfTrue="1" operator="greaterThan">
      <formula>5</formula>
    </cfRule>
    <cfRule type="cellIs" dxfId="150" priority="6" stopIfTrue="1" operator="greaterThan">
      <formula>5</formula>
    </cfRule>
    <cfRule type="cellIs" dxfId="149" priority="7" stopIfTrue="1" operator="greaterThan">
      <formula>5</formula>
    </cfRule>
  </conditionalFormatting>
  <pageMargins left="0.45" right="0.45" top="0.25" bottom="0.25" header="0.3" footer="0.3"/>
  <pageSetup paperSize="9" orientation="portrait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workbookViewId="0">
      <selection activeCell="R7" sqref="R7"/>
    </sheetView>
  </sheetViews>
  <sheetFormatPr defaultColWidth="8.875" defaultRowHeight="16.5" x14ac:dyDescent="0.25"/>
  <cols>
    <col min="1" max="1" width="2.875" style="44" customWidth="1"/>
    <col min="2" max="2" width="10.375" style="44" customWidth="1"/>
    <col min="3" max="3" width="19.625" style="44" customWidth="1"/>
    <col min="4" max="4" width="6.5" style="44" customWidth="1"/>
    <col min="5" max="5" width="10" style="44" hidden="1" customWidth="1"/>
    <col min="6" max="6" width="10" style="45" hidden="1" customWidth="1"/>
    <col min="7" max="7" width="8.125" style="44" hidden="1" customWidth="1"/>
    <col min="8" max="8" width="8.375" style="44" hidden="1" customWidth="1"/>
    <col min="9" max="16" width="5.625" style="69" customWidth="1"/>
    <col min="17" max="18" width="5.625" style="13" customWidth="1"/>
    <col min="19" max="20" width="5.625" style="69" customWidth="1"/>
    <col min="21" max="21" width="4" style="69" customWidth="1"/>
    <col min="22" max="22" width="8.875" style="44" hidden="1" customWidth="1"/>
    <col min="23" max="23" width="0" style="44" hidden="1" customWidth="1"/>
    <col min="24" max="16384" width="8.875" style="44"/>
  </cols>
  <sheetData>
    <row r="1" spans="1:24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0"/>
      <c r="L1" s="40"/>
      <c r="M1" s="40"/>
      <c r="N1" s="40"/>
      <c r="O1" s="40"/>
      <c r="P1" s="53" t="s">
        <v>1</v>
      </c>
      <c r="Q1" s="53"/>
      <c r="R1" s="53"/>
      <c r="S1" s="53"/>
      <c r="T1" s="53"/>
      <c r="U1" s="53"/>
    </row>
    <row r="2" spans="1:24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/>
      <c r="J2" s="490"/>
      <c r="K2" s="40"/>
      <c r="L2" s="40"/>
      <c r="M2" s="40"/>
      <c r="N2" s="40"/>
      <c r="O2" s="40"/>
      <c r="P2" s="490" t="s">
        <v>3</v>
      </c>
      <c r="Q2" s="490"/>
      <c r="R2" s="490"/>
      <c r="S2" s="490"/>
      <c r="T2" s="490"/>
      <c r="U2" s="490"/>
    </row>
    <row r="3" spans="1:24" ht="18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490"/>
      <c r="J3" s="490"/>
      <c r="K3" s="187"/>
      <c r="L3" s="187"/>
      <c r="M3" s="187"/>
      <c r="N3" s="187"/>
      <c r="O3" s="187"/>
      <c r="P3" s="187"/>
      <c r="Q3" s="187"/>
      <c r="R3" s="186"/>
      <c r="S3" s="188"/>
      <c r="T3" s="40"/>
      <c r="U3" s="40"/>
    </row>
    <row r="4" spans="1:24" ht="18" customHeight="1" x14ac:dyDescent="0.25">
      <c r="A4" s="468"/>
      <c r="B4" s="468"/>
      <c r="C4" s="468"/>
      <c r="D4" s="468"/>
      <c r="E4" s="468"/>
      <c r="F4" s="468"/>
      <c r="G4" s="468"/>
      <c r="H4" s="468"/>
      <c r="I4" s="468"/>
      <c r="J4" s="468"/>
      <c r="K4" s="187"/>
      <c r="L4" s="187"/>
      <c r="M4" s="187"/>
      <c r="N4" s="187"/>
      <c r="O4" s="187"/>
      <c r="P4" s="187"/>
      <c r="Q4" s="187"/>
      <c r="R4" s="186"/>
      <c r="S4" s="188"/>
      <c r="T4" s="40"/>
      <c r="U4" s="40"/>
    </row>
    <row r="5" spans="1:24" ht="21.75" customHeight="1" x14ac:dyDescent="0.25">
      <c r="A5" s="488" t="s">
        <v>651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</row>
    <row r="6" spans="1:24" ht="19.5" customHeight="1" x14ac:dyDescent="0.3">
      <c r="A6" s="503"/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4" ht="49.5" customHeight="1" x14ac:dyDescent="0.25">
      <c r="A7" s="39" t="s">
        <v>7</v>
      </c>
      <c r="B7" s="20" t="s">
        <v>8</v>
      </c>
      <c r="C7" s="97" t="s">
        <v>9</v>
      </c>
      <c r="D7" s="99" t="s">
        <v>10</v>
      </c>
      <c r="E7" s="20" t="s">
        <v>11</v>
      </c>
      <c r="F7" s="20" t="s">
        <v>12</v>
      </c>
      <c r="G7" s="20" t="s">
        <v>499</v>
      </c>
      <c r="H7" s="20" t="s">
        <v>81</v>
      </c>
      <c r="I7" s="323" t="s">
        <v>652</v>
      </c>
      <c r="J7" s="324" t="s">
        <v>653</v>
      </c>
      <c r="K7" s="324" t="s">
        <v>654</v>
      </c>
      <c r="L7" s="324" t="s">
        <v>655</v>
      </c>
      <c r="M7" s="324" t="s">
        <v>656</v>
      </c>
      <c r="N7" s="324" t="s">
        <v>657</v>
      </c>
      <c r="O7" s="323" t="s">
        <v>658</v>
      </c>
      <c r="P7" s="323" t="s">
        <v>659</v>
      </c>
      <c r="Q7" s="324" t="s">
        <v>660</v>
      </c>
      <c r="R7" s="323" t="s">
        <v>661</v>
      </c>
      <c r="S7" s="323" t="s">
        <v>662</v>
      </c>
      <c r="T7" s="324" t="s">
        <v>663</v>
      </c>
      <c r="U7" s="67"/>
      <c r="V7" s="40"/>
      <c r="W7" s="40"/>
      <c r="X7" s="40"/>
    </row>
    <row r="8" spans="1:24" ht="21" customHeight="1" x14ac:dyDescent="0.25">
      <c r="A8" s="39"/>
      <c r="B8" s="20"/>
      <c r="C8" s="97"/>
      <c r="D8" s="99"/>
      <c r="E8" s="20"/>
      <c r="F8" s="20"/>
      <c r="G8" s="20"/>
      <c r="H8" s="20"/>
      <c r="I8" s="423">
        <v>5</v>
      </c>
      <c r="J8" s="424">
        <v>5</v>
      </c>
      <c r="K8" s="424">
        <v>5</v>
      </c>
      <c r="L8" s="424">
        <v>3</v>
      </c>
      <c r="M8" s="424">
        <v>4</v>
      </c>
      <c r="N8" s="424">
        <v>3</v>
      </c>
      <c r="O8" s="425">
        <v>2</v>
      </c>
      <c r="P8" s="425">
        <v>3</v>
      </c>
      <c r="Q8" s="424">
        <v>3</v>
      </c>
      <c r="R8" s="424">
        <v>2</v>
      </c>
      <c r="S8" s="425">
        <v>3</v>
      </c>
      <c r="T8" s="424">
        <v>3</v>
      </c>
      <c r="U8" s="67"/>
      <c r="V8" s="40"/>
      <c r="W8" s="40"/>
      <c r="X8" s="40"/>
    </row>
    <row r="9" spans="1:24" x14ac:dyDescent="0.25">
      <c r="A9" s="417">
        <v>1</v>
      </c>
      <c r="B9" s="418" t="s">
        <v>155</v>
      </c>
      <c r="C9" s="419" t="s">
        <v>156</v>
      </c>
      <c r="D9" s="420" t="s">
        <v>51</v>
      </c>
      <c r="E9" s="417"/>
      <c r="F9" s="421"/>
      <c r="G9" s="421"/>
      <c r="H9" s="422"/>
      <c r="I9" s="405"/>
      <c r="J9" s="406"/>
      <c r="K9" s="406"/>
      <c r="L9" s="406"/>
      <c r="M9" s="406"/>
      <c r="N9" s="406"/>
      <c r="O9" s="407"/>
      <c r="P9" s="407"/>
      <c r="Q9" s="406"/>
      <c r="R9" s="428">
        <v>2.4</v>
      </c>
      <c r="S9" s="407"/>
      <c r="T9" s="406"/>
      <c r="U9" s="25"/>
    </row>
    <row r="10" spans="1:24" x14ac:dyDescent="0.25">
      <c r="A10" s="374">
        <v>2</v>
      </c>
      <c r="B10" s="402" t="s">
        <v>160</v>
      </c>
      <c r="C10" s="403" t="s">
        <v>161</v>
      </c>
      <c r="D10" s="403" t="s">
        <v>115</v>
      </c>
      <c r="E10" s="374"/>
      <c r="F10" s="404"/>
      <c r="G10" s="404"/>
      <c r="H10" s="405"/>
      <c r="I10" s="405"/>
      <c r="J10" s="406"/>
      <c r="K10" s="406"/>
      <c r="L10" s="406"/>
      <c r="M10" s="406"/>
      <c r="N10" s="406"/>
      <c r="O10" s="407"/>
      <c r="P10" s="407"/>
      <c r="Q10" s="406"/>
      <c r="R10" s="429">
        <v>3.3</v>
      </c>
      <c r="S10" s="407"/>
      <c r="T10" s="406"/>
      <c r="U10" s="25"/>
    </row>
    <row r="11" spans="1:24" x14ac:dyDescent="0.25">
      <c r="A11" s="374">
        <v>3</v>
      </c>
      <c r="B11" s="402" t="s">
        <v>314</v>
      </c>
      <c r="C11" s="408" t="s">
        <v>315</v>
      </c>
      <c r="D11" s="403" t="s">
        <v>316</v>
      </c>
      <c r="E11" s="374"/>
      <c r="F11" s="404"/>
      <c r="G11" s="404"/>
      <c r="H11" s="405"/>
      <c r="I11" s="405"/>
      <c r="J11" s="406"/>
      <c r="K11" s="406"/>
      <c r="L11" s="406"/>
      <c r="M11" s="406"/>
      <c r="N11" s="406"/>
      <c r="O11" s="407"/>
      <c r="P11" s="407"/>
      <c r="Q11" s="406"/>
      <c r="R11" s="429">
        <v>1.5</v>
      </c>
      <c r="S11" s="407"/>
      <c r="T11" s="406"/>
      <c r="U11" s="25"/>
    </row>
    <row r="12" spans="1:24" x14ac:dyDescent="0.25">
      <c r="A12" s="374">
        <v>4</v>
      </c>
      <c r="B12" s="402" t="s">
        <v>309</v>
      </c>
      <c r="C12" s="408" t="s">
        <v>310</v>
      </c>
      <c r="D12" s="403" t="s">
        <v>311</v>
      </c>
      <c r="E12" s="374"/>
      <c r="F12" s="404"/>
      <c r="G12" s="404"/>
      <c r="H12" s="405"/>
      <c r="I12" s="405"/>
      <c r="J12" s="406"/>
      <c r="K12" s="406"/>
      <c r="L12" s="406"/>
      <c r="M12" s="406"/>
      <c r="N12" s="406"/>
      <c r="O12" s="407"/>
      <c r="P12" s="407"/>
      <c r="Q12" s="406"/>
      <c r="R12" s="426">
        <v>5.0999999999999996</v>
      </c>
      <c r="S12" s="407"/>
      <c r="T12" s="406"/>
      <c r="U12" s="25"/>
    </row>
    <row r="13" spans="1:24" x14ac:dyDescent="0.25">
      <c r="A13" s="374">
        <v>5</v>
      </c>
      <c r="B13" s="402" t="s">
        <v>307</v>
      </c>
      <c r="C13" s="408" t="s">
        <v>308</v>
      </c>
      <c r="D13" s="403" t="s">
        <v>237</v>
      </c>
      <c r="E13" s="374"/>
      <c r="F13" s="404"/>
      <c r="G13" s="404"/>
      <c r="H13" s="405"/>
      <c r="I13" s="405"/>
      <c r="J13" s="406"/>
      <c r="K13" s="406"/>
      <c r="L13" s="406"/>
      <c r="M13" s="406"/>
      <c r="N13" s="406"/>
      <c r="O13" s="407"/>
      <c r="P13" s="407"/>
      <c r="Q13" s="406"/>
      <c r="R13" s="430">
        <v>3.3</v>
      </c>
      <c r="S13" s="407"/>
      <c r="T13" s="406"/>
      <c r="U13" s="25"/>
    </row>
    <row r="14" spans="1:24" x14ac:dyDescent="0.25">
      <c r="A14" s="374">
        <v>6</v>
      </c>
      <c r="B14" s="402" t="s">
        <v>304</v>
      </c>
      <c r="C14" s="408" t="s">
        <v>305</v>
      </c>
      <c r="D14" s="403" t="s">
        <v>306</v>
      </c>
      <c r="E14" s="374"/>
      <c r="F14" s="404"/>
      <c r="G14" s="404"/>
      <c r="H14" s="405"/>
      <c r="I14" s="405"/>
      <c r="J14" s="406"/>
      <c r="K14" s="406"/>
      <c r="L14" s="406"/>
      <c r="M14" s="406"/>
      <c r="N14" s="406"/>
      <c r="O14" s="407"/>
      <c r="P14" s="407"/>
      <c r="Q14" s="406"/>
      <c r="R14" s="426">
        <v>2</v>
      </c>
      <c r="S14" s="407"/>
      <c r="T14" s="406"/>
      <c r="U14" s="25"/>
    </row>
    <row r="15" spans="1:24" x14ac:dyDescent="0.25">
      <c r="A15" s="374">
        <v>7</v>
      </c>
      <c r="B15" s="402" t="s">
        <v>302</v>
      </c>
      <c r="C15" s="408" t="s">
        <v>303</v>
      </c>
      <c r="D15" s="408" t="s">
        <v>233</v>
      </c>
      <c r="E15" s="374"/>
      <c r="F15" s="404"/>
      <c r="G15" s="404"/>
      <c r="H15" s="405"/>
      <c r="I15" s="405"/>
      <c r="J15" s="406"/>
      <c r="K15" s="406"/>
      <c r="L15" s="406"/>
      <c r="M15" s="406"/>
      <c r="N15" s="406"/>
      <c r="O15" s="407"/>
      <c r="P15" s="407"/>
      <c r="Q15" s="406"/>
      <c r="R15" s="426">
        <v>6.3</v>
      </c>
      <c r="S15" s="407"/>
      <c r="T15" s="406"/>
      <c r="U15" s="25"/>
    </row>
    <row r="16" spans="1:24" x14ac:dyDescent="0.25">
      <c r="A16" s="374">
        <v>8</v>
      </c>
      <c r="B16" s="402" t="s">
        <v>99</v>
      </c>
      <c r="C16" s="408" t="s">
        <v>100</v>
      </c>
      <c r="D16" s="403" t="s">
        <v>101</v>
      </c>
      <c r="E16" s="374"/>
      <c r="F16" s="404"/>
      <c r="G16" s="404"/>
      <c r="H16" s="405"/>
      <c r="I16" s="405"/>
      <c r="J16" s="406"/>
      <c r="K16" s="406"/>
      <c r="L16" s="406"/>
      <c r="M16" s="406"/>
      <c r="N16" s="406"/>
      <c r="O16" s="407"/>
      <c r="P16" s="407"/>
      <c r="Q16" s="406"/>
      <c r="R16" s="426">
        <v>7</v>
      </c>
      <c r="S16" s="407"/>
      <c r="T16" s="406"/>
      <c r="U16" s="25"/>
    </row>
    <row r="17" spans="1:21" x14ac:dyDescent="0.25">
      <c r="A17" s="374">
        <v>9</v>
      </c>
      <c r="B17" s="402" t="s">
        <v>117</v>
      </c>
      <c r="C17" s="408" t="s">
        <v>118</v>
      </c>
      <c r="D17" s="403" t="s">
        <v>119</v>
      </c>
      <c r="E17" s="374"/>
      <c r="F17" s="404"/>
      <c r="G17" s="404"/>
      <c r="H17" s="405"/>
      <c r="I17" s="405"/>
      <c r="J17" s="406"/>
      <c r="K17" s="406"/>
      <c r="L17" s="406"/>
      <c r="M17" s="406"/>
      <c r="N17" s="406"/>
      <c r="O17" s="407"/>
      <c r="P17" s="407"/>
      <c r="Q17" s="406"/>
      <c r="R17" s="426">
        <v>2.7</v>
      </c>
      <c r="S17" s="407"/>
      <c r="T17" s="406"/>
      <c r="U17" s="25"/>
    </row>
    <row r="18" spans="1:21" x14ac:dyDescent="0.25">
      <c r="A18" s="374">
        <v>10</v>
      </c>
      <c r="B18" s="402" t="s">
        <v>125</v>
      </c>
      <c r="C18" s="408" t="s">
        <v>126</v>
      </c>
      <c r="D18" s="403" t="s">
        <v>127</v>
      </c>
      <c r="E18" s="374"/>
      <c r="F18" s="404"/>
      <c r="G18" s="404"/>
      <c r="H18" s="405"/>
      <c r="I18" s="405"/>
      <c r="J18" s="406"/>
      <c r="K18" s="406"/>
      <c r="L18" s="406"/>
      <c r="M18" s="406"/>
      <c r="N18" s="406"/>
      <c r="O18" s="407"/>
      <c r="P18" s="407"/>
      <c r="Q18" s="406"/>
      <c r="R18" s="426">
        <v>0.9</v>
      </c>
      <c r="S18" s="407"/>
      <c r="T18" s="406"/>
      <c r="U18" s="25"/>
    </row>
    <row r="19" spans="1:21" x14ac:dyDescent="0.25">
      <c r="A19" s="374">
        <v>11</v>
      </c>
      <c r="B19" s="402" t="s">
        <v>147</v>
      </c>
      <c r="C19" s="408" t="s">
        <v>148</v>
      </c>
      <c r="D19" s="403" t="s">
        <v>149</v>
      </c>
      <c r="E19" s="374"/>
      <c r="F19" s="404"/>
      <c r="G19" s="404"/>
      <c r="H19" s="405"/>
      <c r="I19" s="405"/>
      <c r="J19" s="406"/>
      <c r="K19" s="406"/>
      <c r="L19" s="406"/>
      <c r="M19" s="406"/>
      <c r="N19" s="406"/>
      <c r="O19" s="407"/>
      <c r="P19" s="407"/>
      <c r="Q19" s="406"/>
      <c r="R19" s="426">
        <v>1</v>
      </c>
      <c r="S19" s="407"/>
      <c r="T19" s="406"/>
      <c r="U19" s="25"/>
    </row>
    <row r="20" spans="1:21" x14ac:dyDescent="0.25">
      <c r="A20" s="374">
        <v>12</v>
      </c>
      <c r="B20" s="402" t="s">
        <v>104</v>
      </c>
      <c r="C20" s="403" t="s">
        <v>105</v>
      </c>
      <c r="D20" s="403" t="s">
        <v>106</v>
      </c>
      <c r="E20" s="374"/>
      <c r="F20" s="404"/>
      <c r="G20" s="404"/>
      <c r="H20" s="405"/>
      <c r="I20" s="405"/>
      <c r="J20" s="406"/>
      <c r="K20" s="406"/>
      <c r="L20" s="406"/>
      <c r="M20" s="406"/>
      <c r="N20" s="406"/>
      <c r="O20" s="407"/>
      <c r="P20" s="407"/>
      <c r="Q20" s="406"/>
      <c r="R20" s="426">
        <v>5.5</v>
      </c>
      <c r="S20" s="407"/>
      <c r="T20" s="406"/>
      <c r="U20" s="25"/>
    </row>
    <row r="21" spans="1:21" x14ac:dyDescent="0.25">
      <c r="A21" s="374">
        <v>13</v>
      </c>
      <c r="B21" s="402" t="s">
        <v>109</v>
      </c>
      <c r="C21" s="403" t="s">
        <v>110</v>
      </c>
      <c r="D21" s="403" t="s">
        <v>111</v>
      </c>
      <c r="E21" s="374"/>
      <c r="F21" s="404"/>
      <c r="G21" s="404"/>
      <c r="H21" s="405"/>
      <c r="I21" s="405"/>
      <c r="J21" s="406"/>
      <c r="K21" s="406"/>
      <c r="L21" s="406"/>
      <c r="M21" s="406"/>
      <c r="N21" s="406"/>
      <c r="O21" s="407"/>
      <c r="P21" s="407"/>
      <c r="Q21" s="406"/>
      <c r="R21" s="430">
        <v>6.1</v>
      </c>
      <c r="S21" s="407"/>
      <c r="T21" s="406"/>
      <c r="U21" s="25"/>
    </row>
    <row r="22" spans="1:21" x14ac:dyDescent="0.25">
      <c r="A22" s="374">
        <v>14</v>
      </c>
      <c r="B22" s="402" t="s">
        <v>121</v>
      </c>
      <c r="C22" s="408" t="s">
        <v>122</v>
      </c>
      <c r="D22" s="403" t="s">
        <v>123</v>
      </c>
      <c r="E22" s="374"/>
      <c r="F22" s="404"/>
      <c r="G22" s="404"/>
      <c r="H22" s="405"/>
      <c r="I22" s="405"/>
      <c r="J22" s="406"/>
      <c r="K22" s="406"/>
      <c r="L22" s="406"/>
      <c r="M22" s="406"/>
      <c r="N22" s="406"/>
      <c r="O22" s="407"/>
      <c r="P22" s="407"/>
      <c r="Q22" s="406"/>
      <c r="R22" s="426">
        <v>2</v>
      </c>
      <c r="S22" s="407"/>
      <c r="T22" s="406"/>
      <c r="U22" s="25"/>
    </row>
    <row r="23" spans="1:21" x14ac:dyDescent="0.25">
      <c r="A23" s="374">
        <v>15</v>
      </c>
      <c r="B23" s="402" t="s">
        <v>52</v>
      </c>
      <c r="C23" s="408" t="s">
        <v>53</v>
      </c>
      <c r="D23" s="403" t="s">
        <v>54</v>
      </c>
      <c r="E23" s="374"/>
      <c r="F23" s="404"/>
      <c r="G23" s="404"/>
      <c r="H23" s="405"/>
      <c r="I23" s="405"/>
      <c r="J23" s="406"/>
      <c r="K23" s="406"/>
      <c r="L23" s="406"/>
      <c r="M23" s="406"/>
      <c r="N23" s="406"/>
      <c r="O23" s="407"/>
      <c r="P23" s="407"/>
      <c r="Q23" s="406"/>
      <c r="R23" s="426">
        <v>2.9</v>
      </c>
      <c r="S23" s="407"/>
      <c r="T23" s="406"/>
      <c r="U23" s="25"/>
    </row>
    <row r="24" spans="1:21" x14ac:dyDescent="0.25">
      <c r="A24" s="374">
        <v>16</v>
      </c>
      <c r="B24" s="402" t="s">
        <v>49</v>
      </c>
      <c r="C24" s="408" t="s">
        <v>50</v>
      </c>
      <c r="D24" s="403" t="s">
        <v>51</v>
      </c>
      <c r="E24" s="374"/>
      <c r="F24" s="404"/>
      <c r="G24" s="404"/>
      <c r="H24" s="405"/>
      <c r="I24" s="405"/>
      <c r="J24" s="406"/>
      <c r="K24" s="406"/>
      <c r="L24" s="406"/>
      <c r="M24" s="406"/>
      <c r="N24" s="406"/>
      <c r="O24" s="407"/>
      <c r="P24" s="407"/>
      <c r="Q24" s="406"/>
      <c r="R24" s="426">
        <v>2.7</v>
      </c>
      <c r="S24" s="407"/>
      <c r="T24" s="406"/>
      <c r="U24" s="25"/>
    </row>
    <row r="25" spans="1:21" x14ac:dyDescent="0.25">
      <c r="A25" s="374">
        <v>17</v>
      </c>
      <c r="B25" s="402" t="s">
        <v>42</v>
      </c>
      <c r="C25" s="408" t="s">
        <v>43</v>
      </c>
      <c r="D25" s="403" t="s">
        <v>44</v>
      </c>
      <c r="E25" s="374"/>
      <c r="F25" s="404"/>
      <c r="G25" s="404"/>
      <c r="H25" s="405"/>
      <c r="I25" s="405"/>
      <c r="J25" s="406"/>
      <c r="K25" s="406"/>
      <c r="L25" s="406"/>
      <c r="M25" s="406"/>
      <c r="N25" s="406"/>
      <c r="O25" s="407"/>
      <c r="P25" s="407"/>
      <c r="Q25" s="406"/>
      <c r="R25" s="429">
        <v>1.8</v>
      </c>
      <c r="S25" s="407"/>
      <c r="T25" s="406"/>
      <c r="U25" s="25"/>
    </row>
    <row r="26" spans="1:21" x14ac:dyDescent="0.25">
      <c r="A26" s="374">
        <v>18</v>
      </c>
      <c r="B26" s="103" t="s">
        <v>30</v>
      </c>
      <c r="C26" s="403" t="s">
        <v>31</v>
      </c>
      <c r="D26" s="403" t="s">
        <v>32</v>
      </c>
      <c r="E26" s="374"/>
      <c r="F26" s="404"/>
      <c r="G26" s="404"/>
      <c r="H26" s="405"/>
      <c r="I26" s="405"/>
      <c r="J26" s="406"/>
      <c r="K26" s="406"/>
      <c r="L26" s="406"/>
      <c r="M26" s="406"/>
      <c r="N26" s="406"/>
      <c r="O26" s="407"/>
      <c r="P26" s="407"/>
      <c r="Q26" s="406"/>
      <c r="R26" s="429">
        <v>6.6</v>
      </c>
      <c r="S26" s="407"/>
      <c r="T26" s="406"/>
      <c r="U26" s="25"/>
    </row>
    <row r="27" spans="1:21" x14ac:dyDescent="0.25">
      <c r="A27" s="374">
        <v>19</v>
      </c>
      <c r="B27" s="402" t="s">
        <v>34</v>
      </c>
      <c r="C27" s="409" t="s">
        <v>35</v>
      </c>
      <c r="D27" s="409" t="s">
        <v>36</v>
      </c>
      <c r="E27" s="374"/>
      <c r="F27" s="404"/>
      <c r="G27" s="404"/>
      <c r="H27" s="405"/>
      <c r="I27" s="405"/>
      <c r="J27" s="406"/>
      <c r="K27" s="406"/>
      <c r="L27" s="406"/>
      <c r="M27" s="406"/>
      <c r="N27" s="406"/>
      <c r="O27" s="407"/>
      <c r="P27" s="407"/>
      <c r="Q27" s="406"/>
      <c r="R27" s="426">
        <v>2.2000000000000002</v>
      </c>
      <c r="S27" s="407"/>
      <c r="T27" s="406"/>
      <c r="U27" s="25"/>
    </row>
    <row r="28" spans="1:21" x14ac:dyDescent="0.25">
      <c r="A28" s="374">
        <v>20</v>
      </c>
      <c r="B28" s="103" t="s">
        <v>245</v>
      </c>
      <c r="C28" s="408" t="s">
        <v>246</v>
      </c>
      <c r="D28" s="403" t="s">
        <v>247</v>
      </c>
      <c r="E28" s="374"/>
      <c r="F28" s="404"/>
      <c r="G28" s="404"/>
      <c r="H28" s="405"/>
      <c r="I28" s="405"/>
      <c r="J28" s="406"/>
      <c r="K28" s="406"/>
      <c r="L28" s="406"/>
      <c r="M28" s="406"/>
      <c r="N28" s="406"/>
      <c r="O28" s="407"/>
      <c r="P28" s="407"/>
      <c r="Q28" s="406"/>
      <c r="R28" s="426">
        <v>2.8</v>
      </c>
      <c r="S28" s="407"/>
      <c r="T28" s="406"/>
      <c r="U28" s="25"/>
    </row>
    <row r="29" spans="1:21" x14ac:dyDescent="0.25">
      <c r="A29" s="374">
        <v>21</v>
      </c>
      <c r="B29" s="103" t="s">
        <v>256</v>
      </c>
      <c r="C29" s="408" t="s">
        <v>257</v>
      </c>
      <c r="D29" s="403" t="s">
        <v>258</v>
      </c>
      <c r="E29" s="374"/>
      <c r="F29" s="404"/>
      <c r="G29" s="404"/>
      <c r="H29" s="405"/>
      <c r="I29" s="405"/>
      <c r="J29" s="406"/>
      <c r="K29" s="406"/>
      <c r="L29" s="406"/>
      <c r="M29" s="406"/>
      <c r="N29" s="406"/>
      <c r="O29" s="407"/>
      <c r="P29" s="407"/>
      <c r="Q29" s="406"/>
      <c r="R29" s="429">
        <v>2.1</v>
      </c>
      <c r="S29" s="407"/>
      <c r="T29" s="406"/>
      <c r="U29" s="25"/>
    </row>
    <row r="30" spans="1:21" x14ac:dyDescent="0.25">
      <c r="A30" s="374">
        <v>22</v>
      </c>
      <c r="B30" s="103" t="s">
        <v>250</v>
      </c>
      <c r="C30" s="408" t="s">
        <v>251</v>
      </c>
      <c r="D30" s="403" t="s">
        <v>36</v>
      </c>
      <c r="E30" s="374"/>
      <c r="F30" s="404"/>
      <c r="G30" s="404"/>
      <c r="H30" s="405"/>
      <c r="I30" s="405"/>
      <c r="J30" s="406"/>
      <c r="K30" s="406"/>
      <c r="L30" s="406"/>
      <c r="M30" s="406"/>
      <c r="N30" s="406"/>
      <c r="O30" s="407"/>
      <c r="P30" s="407"/>
      <c r="Q30" s="406"/>
      <c r="R30" s="429">
        <v>5.4</v>
      </c>
      <c r="S30" s="407"/>
      <c r="T30" s="406"/>
      <c r="U30" s="25"/>
    </row>
    <row r="31" spans="1:21" x14ac:dyDescent="0.25">
      <c r="A31" s="374">
        <v>23</v>
      </c>
      <c r="B31" s="103" t="s">
        <v>242</v>
      </c>
      <c r="C31" s="408" t="s">
        <v>243</v>
      </c>
      <c r="D31" s="403" t="s">
        <v>111</v>
      </c>
      <c r="E31" s="374"/>
      <c r="F31" s="404"/>
      <c r="G31" s="404"/>
      <c r="H31" s="405"/>
      <c r="I31" s="405"/>
      <c r="J31" s="406"/>
      <c r="K31" s="406"/>
      <c r="L31" s="406"/>
      <c r="M31" s="406"/>
      <c r="N31" s="406"/>
      <c r="O31" s="407"/>
      <c r="P31" s="407"/>
      <c r="Q31" s="406"/>
      <c r="R31" s="429">
        <v>3.3</v>
      </c>
      <c r="S31" s="407"/>
      <c r="T31" s="406"/>
      <c r="U31" s="25"/>
    </row>
    <row r="32" spans="1:21" x14ac:dyDescent="0.25">
      <c r="A32" s="374">
        <v>24</v>
      </c>
      <c r="B32" s="103" t="s">
        <v>271</v>
      </c>
      <c r="C32" s="408" t="s">
        <v>272</v>
      </c>
      <c r="D32" s="403" t="s">
        <v>273</v>
      </c>
      <c r="E32" s="374"/>
      <c r="F32" s="404"/>
      <c r="G32" s="404"/>
      <c r="H32" s="405"/>
      <c r="I32" s="405"/>
      <c r="J32" s="406"/>
      <c r="K32" s="406"/>
      <c r="L32" s="406"/>
      <c r="M32" s="406"/>
      <c r="N32" s="406"/>
      <c r="O32" s="407"/>
      <c r="P32" s="407"/>
      <c r="Q32" s="406"/>
      <c r="R32" s="426">
        <v>6.1</v>
      </c>
      <c r="S32" s="407"/>
      <c r="T32" s="406"/>
      <c r="U32" s="25"/>
    </row>
    <row r="33" spans="1:21" x14ac:dyDescent="0.25">
      <c r="A33" s="374">
        <v>25</v>
      </c>
      <c r="B33" s="103" t="s">
        <v>231</v>
      </c>
      <c r="C33" s="408" t="s">
        <v>232</v>
      </c>
      <c r="D33" s="403" t="s">
        <v>233</v>
      </c>
      <c r="E33" s="374"/>
      <c r="F33" s="404"/>
      <c r="G33" s="404"/>
      <c r="H33" s="405"/>
      <c r="I33" s="405"/>
      <c r="J33" s="406"/>
      <c r="K33" s="406"/>
      <c r="L33" s="406"/>
      <c r="M33" s="406"/>
      <c r="N33" s="406"/>
      <c r="O33" s="407"/>
      <c r="P33" s="407"/>
      <c r="Q33" s="406"/>
      <c r="R33" s="426">
        <v>7.6</v>
      </c>
      <c r="S33" s="407"/>
      <c r="T33" s="406"/>
      <c r="U33" s="25"/>
    </row>
    <row r="34" spans="1:21" x14ac:dyDescent="0.25">
      <c r="A34" s="374">
        <v>26</v>
      </c>
      <c r="B34" s="103" t="s">
        <v>664</v>
      </c>
      <c r="C34" s="408" t="s">
        <v>50</v>
      </c>
      <c r="D34" s="403" t="s">
        <v>665</v>
      </c>
      <c r="E34" s="374"/>
      <c r="F34" s="404"/>
      <c r="G34" s="404"/>
      <c r="H34" s="405"/>
      <c r="I34" s="405"/>
      <c r="J34" s="406"/>
      <c r="K34" s="406"/>
      <c r="L34" s="406"/>
      <c r="M34" s="406"/>
      <c r="N34" s="406"/>
      <c r="O34" s="407"/>
      <c r="P34" s="407"/>
      <c r="Q34" s="406"/>
      <c r="R34" s="426">
        <v>4.5999999999999996</v>
      </c>
      <c r="S34" s="407"/>
      <c r="T34" s="406"/>
      <c r="U34" s="25"/>
    </row>
    <row r="35" spans="1:21" x14ac:dyDescent="0.25">
      <c r="A35" s="374">
        <v>27</v>
      </c>
      <c r="B35" s="103" t="s">
        <v>666</v>
      </c>
      <c r="C35" s="408" t="s">
        <v>667</v>
      </c>
      <c r="D35" s="403" t="s">
        <v>229</v>
      </c>
      <c r="E35" s="374"/>
      <c r="F35" s="404"/>
      <c r="G35" s="404"/>
      <c r="H35" s="405"/>
      <c r="I35" s="405"/>
      <c r="J35" s="406"/>
      <c r="K35" s="406"/>
      <c r="L35" s="406"/>
      <c r="M35" s="406"/>
      <c r="N35" s="406"/>
      <c r="O35" s="407"/>
      <c r="P35" s="407"/>
      <c r="Q35" s="406"/>
      <c r="R35" s="429">
        <v>2.1</v>
      </c>
      <c r="S35" s="407"/>
      <c r="T35" s="406"/>
      <c r="U35" s="25"/>
    </row>
    <row r="36" spans="1:21" x14ac:dyDescent="0.25">
      <c r="A36" s="410">
        <v>28</v>
      </c>
      <c r="B36" s="108" t="s">
        <v>668</v>
      </c>
      <c r="C36" s="411" t="s">
        <v>669</v>
      </c>
      <c r="D36" s="412" t="s">
        <v>670</v>
      </c>
      <c r="E36" s="410"/>
      <c r="F36" s="413"/>
      <c r="G36" s="413"/>
      <c r="H36" s="414"/>
      <c r="I36" s="414"/>
      <c r="J36" s="415"/>
      <c r="K36" s="415"/>
      <c r="L36" s="415"/>
      <c r="M36" s="415"/>
      <c r="N36" s="415"/>
      <c r="O36" s="416"/>
      <c r="P36" s="416"/>
      <c r="Q36" s="415"/>
      <c r="R36" s="427">
        <v>2.8</v>
      </c>
      <c r="S36" s="416"/>
      <c r="T36" s="415"/>
      <c r="U36" s="28"/>
    </row>
    <row r="37" spans="1:21" x14ac:dyDescent="0.25">
      <c r="A37" s="397"/>
      <c r="B37" s="397"/>
      <c r="C37" s="397"/>
      <c r="D37" s="397"/>
      <c r="E37" s="397"/>
      <c r="F37" s="398"/>
      <c r="G37" s="397"/>
      <c r="H37" s="397"/>
      <c r="I37" s="399"/>
      <c r="J37" s="399"/>
      <c r="K37" s="399"/>
      <c r="L37" s="399"/>
      <c r="M37" s="399"/>
      <c r="N37" s="399"/>
      <c r="O37" s="400"/>
      <c r="P37" s="400"/>
      <c r="Q37" s="399"/>
      <c r="R37" s="399"/>
      <c r="S37" s="400"/>
      <c r="T37" s="399"/>
      <c r="U37" s="401"/>
    </row>
    <row r="38" spans="1:21" x14ac:dyDescent="0.25">
      <c r="A38" s="397"/>
      <c r="B38" s="397"/>
      <c r="C38" s="397"/>
      <c r="D38" s="397"/>
      <c r="E38" s="397"/>
      <c r="F38" s="398"/>
      <c r="G38" s="397"/>
      <c r="H38" s="397"/>
      <c r="I38" s="399"/>
      <c r="J38" s="399"/>
      <c r="K38" s="399"/>
      <c r="L38" s="399"/>
      <c r="M38" s="399"/>
      <c r="N38" s="399"/>
      <c r="O38" s="400"/>
      <c r="P38" s="400"/>
      <c r="Q38" s="399"/>
      <c r="R38" s="399"/>
      <c r="S38" s="400"/>
      <c r="T38" s="399"/>
      <c r="U38" s="401"/>
    </row>
    <row r="39" spans="1:21" x14ac:dyDescent="0.25">
      <c r="A39" s="397"/>
      <c r="B39" s="397"/>
      <c r="C39" s="397"/>
      <c r="D39" s="397"/>
      <c r="E39" s="397"/>
      <c r="F39" s="398"/>
      <c r="G39" s="397"/>
      <c r="H39" s="397"/>
      <c r="I39" s="399"/>
      <c r="J39" s="399"/>
      <c r="K39" s="399"/>
      <c r="L39" s="399"/>
      <c r="M39" s="399"/>
      <c r="N39" s="399"/>
      <c r="O39" s="400"/>
      <c r="P39" s="400"/>
      <c r="Q39" s="399"/>
      <c r="R39" s="399"/>
      <c r="S39" s="400"/>
      <c r="T39" s="399"/>
      <c r="U39" s="401"/>
    </row>
    <row r="40" spans="1:21" x14ac:dyDescent="0.25">
      <c r="A40" s="397"/>
      <c r="B40" s="397"/>
      <c r="C40" s="397"/>
      <c r="D40" s="397"/>
      <c r="E40" s="397"/>
      <c r="F40" s="398"/>
      <c r="G40" s="397"/>
      <c r="H40" s="397"/>
      <c r="I40" s="399"/>
      <c r="J40" s="399"/>
      <c r="K40" s="399"/>
      <c r="L40" s="399"/>
      <c r="M40" s="399"/>
      <c r="N40" s="399"/>
      <c r="O40" s="400"/>
      <c r="P40" s="400"/>
      <c r="Q40" s="399"/>
      <c r="R40" s="399"/>
      <c r="S40" s="400"/>
      <c r="T40" s="399"/>
      <c r="U40" s="401"/>
    </row>
    <row r="41" spans="1:21" x14ac:dyDescent="0.25">
      <c r="A41" s="397"/>
      <c r="B41" s="397"/>
      <c r="C41" s="397"/>
      <c r="D41" s="397"/>
      <c r="E41" s="397"/>
      <c r="F41" s="398"/>
      <c r="G41" s="397"/>
      <c r="H41" s="397"/>
      <c r="I41" s="399"/>
      <c r="J41" s="399"/>
      <c r="K41" s="399"/>
      <c r="L41" s="399"/>
      <c r="M41" s="399"/>
      <c r="N41" s="399"/>
      <c r="O41" s="400"/>
      <c r="P41" s="400"/>
      <c r="Q41" s="399"/>
      <c r="R41" s="399"/>
      <c r="S41" s="400"/>
      <c r="T41" s="399"/>
      <c r="U41" s="401"/>
    </row>
    <row r="42" spans="1:21" x14ac:dyDescent="0.25">
      <c r="A42" s="397"/>
      <c r="B42" s="397"/>
      <c r="C42" s="397"/>
      <c r="D42" s="397"/>
      <c r="E42" s="397"/>
      <c r="F42" s="398"/>
      <c r="G42" s="397"/>
      <c r="H42" s="397"/>
      <c r="I42" s="399"/>
      <c r="J42" s="399"/>
      <c r="K42" s="399"/>
      <c r="L42" s="399"/>
      <c r="M42" s="399"/>
      <c r="N42" s="399"/>
      <c r="O42" s="400"/>
      <c r="P42" s="400"/>
      <c r="Q42" s="399"/>
      <c r="R42" s="399"/>
      <c r="S42" s="400"/>
      <c r="T42" s="399"/>
      <c r="U42" s="401"/>
    </row>
    <row r="43" spans="1:21" x14ac:dyDescent="0.25">
      <c r="A43" s="397"/>
      <c r="B43" s="397"/>
      <c r="C43" s="397"/>
      <c r="D43" s="397"/>
      <c r="E43" s="397"/>
      <c r="F43" s="398"/>
      <c r="G43" s="397"/>
      <c r="H43" s="397"/>
      <c r="I43" s="399"/>
      <c r="J43" s="399"/>
      <c r="K43" s="399"/>
      <c r="L43" s="399"/>
      <c r="M43" s="399"/>
      <c r="N43" s="399"/>
      <c r="O43" s="400"/>
      <c r="P43" s="400"/>
      <c r="Q43" s="399"/>
      <c r="R43" s="399"/>
      <c r="S43" s="400"/>
      <c r="T43" s="399"/>
      <c r="U43" s="401"/>
    </row>
    <row r="44" spans="1:21" x14ac:dyDescent="0.25">
      <c r="A44" s="397"/>
      <c r="B44" s="397"/>
      <c r="C44" s="397"/>
      <c r="D44" s="397"/>
      <c r="E44" s="397"/>
      <c r="F44" s="398"/>
      <c r="G44" s="397"/>
      <c r="H44" s="397"/>
      <c r="I44" s="399"/>
      <c r="J44" s="399"/>
      <c r="K44" s="399"/>
      <c r="L44" s="399"/>
      <c r="M44" s="399"/>
      <c r="N44" s="399"/>
      <c r="O44" s="400"/>
      <c r="P44" s="400"/>
      <c r="Q44" s="399"/>
      <c r="R44" s="399"/>
      <c r="S44" s="400"/>
      <c r="T44" s="399"/>
      <c r="U44" s="401"/>
    </row>
    <row r="45" spans="1:21" x14ac:dyDescent="0.25">
      <c r="A45" s="397"/>
      <c r="B45" s="397"/>
      <c r="C45" s="397"/>
      <c r="D45" s="397"/>
      <c r="E45" s="397"/>
      <c r="F45" s="398"/>
      <c r="G45" s="397"/>
      <c r="H45" s="397"/>
      <c r="I45" s="399"/>
      <c r="J45" s="399"/>
      <c r="K45" s="399"/>
      <c r="L45" s="399"/>
      <c r="M45" s="399"/>
      <c r="N45" s="399"/>
      <c r="O45" s="400"/>
      <c r="P45" s="400"/>
      <c r="Q45" s="399"/>
      <c r="R45" s="399"/>
      <c r="S45" s="400"/>
      <c r="T45" s="399"/>
      <c r="U45" s="401"/>
    </row>
    <row r="46" spans="1:21" x14ac:dyDescent="0.25">
      <c r="A46" s="397"/>
      <c r="B46" s="397"/>
      <c r="C46" s="397"/>
      <c r="D46" s="397"/>
      <c r="E46" s="397"/>
      <c r="F46" s="398"/>
      <c r="G46" s="397"/>
      <c r="H46" s="397"/>
      <c r="I46" s="399"/>
      <c r="J46" s="399"/>
      <c r="K46" s="399"/>
      <c r="L46" s="399"/>
      <c r="M46" s="399"/>
      <c r="N46" s="399"/>
      <c r="O46" s="400"/>
      <c r="P46" s="400"/>
      <c r="Q46" s="399"/>
      <c r="R46" s="399"/>
      <c r="S46" s="400"/>
      <c r="T46" s="399"/>
      <c r="U46" s="401"/>
    </row>
    <row r="47" spans="1:21" x14ac:dyDescent="0.25">
      <c r="A47" s="397"/>
      <c r="B47" s="397"/>
      <c r="C47" s="397"/>
      <c r="D47" s="397"/>
      <c r="E47" s="397"/>
      <c r="F47" s="398"/>
      <c r="G47" s="397"/>
      <c r="H47" s="397"/>
      <c r="I47" s="399"/>
      <c r="J47" s="399"/>
      <c r="K47" s="399"/>
      <c r="L47" s="399"/>
      <c r="M47" s="399"/>
      <c r="N47" s="399"/>
      <c r="O47" s="400"/>
      <c r="P47" s="400"/>
      <c r="Q47" s="399"/>
      <c r="R47" s="399"/>
      <c r="S47" s="400"/>
      <c r="T47" s="399"/>
      <c r="U47" s="401"/>
    </row>
    <row r="48" spans="1:21" x14ac:dyDescent="0.25">
      <c r="A48" s="397"/>
      <c r="B48" s="397"/>
      <c r="C48" s="397"/>
      <c r="D48" s="397"/>
      <c r="E48" s="397"/>
      <c r="F48" s="398"/>
      <c r="G48" s="397"/>
      <c r="H48" s="397"/>
      <c r="I48" s="399"/>
      <c r="J48" s="399"/>
      <c r="K48" s="399"/>
      <c r="L48" s="399"/>
      <c r="M48" s="399"/>
      <c r="N48" s="399"/>
      <c r="O48" s="400"/>
      <c r="P48" s="400"/>
      <c r="Q48" s="399"/>
      <c r="R48" s="399"/>
      <c r="S48" s="400"/>
      <c r="T48" s="399"/>
      <c r="U48" s="401"/>
    </row>
    <row r="49" spans="1:23" x14ac:dyDescent="0.25">
      <c r="A49" s="397"/>
      <c r="B49" s="397"/>
      <c r="C49" s="397"/>
      <c r="D49" s="397"/>
      <c r="E49" s="397"/>
      <c r="F49" s="398"/>
      <c r="G49" s="397"/>
      <c r="H49" s="397"/>
      <c r="I49" s="399"/>
      <c r="J49" s="399"/>
      <c r="K49" s="399"/>
      <c r="L49" s="399"/>
      <c r="M49" s="399"/>
      <c r="N49" s="399"/>
      <c r="O49" s="400"/>
      <c r="P49" s="400"/>
      <c r="Q49" s="399"/>
      <c r="R49" s="399"/>
      <c r="S49" s="400"/>
      <c r="T49" s="399"/>
      <c r="U49" s="401"/>
    </row>
    <row r="50" spans="1:23" x14ac:dyDescent="0.25">
      <c r="A50" s="397"/>
      <c r="B50" s="397"/>
      <c r="C50" s="397"/>
      <c r="D50" s="397"/>
      <c r="E50" s="397"/>
      <c r="F50" s="398"/>
      <c r="G50" s="397"/>
      <c r="H50" s="397"/>
      <c r="I50" s="399"/>
      <c r="J50" s="399"/>
      <c r="K50" s="399"/>
      <c r="L50" s="399"/>
      <c r="M50" s="399"/>
      <c r="N50" s="399"/>
      <c r="O50" s="400"/>
      <c r="P50" s="400"/>
      <c r="Q50" s="399"/>
      <c r="R50" s="399"/>
      <c r="S50" s="400"/>
      <c r="T50" s="399"/>
      <c r="U50" s="401"/>
    </row>
    <row r="51" spans="1:23" x14ac:dyDescent="0.25">
      <c r="A51" s="397"/>
      <c r="B51" s="397"/>
      <c r="C51" s="397"/>
      <c r="D51" s="397"/>
      <c r="E51" s="397"/>
      <c r="F51" s="398"/>
      <c r="G51" s="397"/>
      <c r="H51" s="397"/>
      <c r="I51" s="399"/>
      <c r="J51" s="399"/>
      <c r="K51" s="399"/>
      <c r="L51" s="399"/>
      <c r="M51" s="399"/>
      <c r="N51" s="399"/>
      <c r="O51" s="400"/>
      <c r="P51" s="400"/>
      <c r="Q51" s="399"/>
      <c r="R51" s="399"/>
      <c r="S51" s="400"/>
      <c r="T51" s="399"/>
      <c r="U51" s="401"/>
    </row>
    <row r="52" spans="1:23" x14ac:dyDescent="0.25">
      <c r="A52" s="397"/>
      <c r="B52" s="397"/>
      <c r="C52" s="397"/>
      <c r="D52" s="397"/>
      <c r="E52" s="397"/>
      <c r="F52" s="398"/>
      <c r="G52" s="397"/>
      <c r="H52" s="397"/>
      <c r="I52" s="399"/>
      <c r="J52" s="399"/>
      <c r="K52" s="399"/>
      <c r="L52" s="399"/>
      <c r="M52" s="399"/>
      <c r="N52" s="399"/>
      <c r="O52" s="400"/>
      <c r="P52" s="400"/>
      <c r="Q52" s="399"/>
      <c r="R52" s="399"/>
      <c r="S52" s="400"/>
      <c r="T52" s="399"/>
      <c r="U52" s="401"/>
    </row>
    <row r="53" spans="1:23" x14ac:dyDescent="0.25">
      <c r="A53" s="397"/>
      <c r="B53" s="397"/>
      <c r="C53" s="397"/>
      <c r="D53" s="397"/>
      <c r="E53" s="397"/>
      <c r="F53" s="398"/>
      <c r="G53" s="397"/>
      <c r="H53" s="397"/>
      <c r="I53" s="399"/>
      <c r="J53" s="399"/>
      <c r="K53" s="399"/>
      <c r="L53" s="399"/>
      <c r="M53" s="399"/>
      <c r="N53" s="399"/>
      <c r="O53" s="400"/>
      <c r="P53" s="400"/>
      <c r="Q53" s="399"/>
      <c r="R53" s="399"/>
      <c r="S53" s="400"/>
      <c r="T53" s="399"/>
      <c r="U53" s="401"/>
    </row>
    <row r="54" spans="1:23" x14ac:dyDescent="0.25">
      <c r="A54" s="397"/>
      <c r="B54" s="397"/>
      <c r="C54" s="397"/>
      <c r="D54" s="397"/>
      <c r="E54" s="397"/>
      <c r="F54" s="398"/>
      <c r="G54" s="397"/>
      <c r="H54" s="397"/>
      <c r="I54" s="399"/>
      <c r="J54" s="399"/>
      <c r="K54" s="399"/>
      <c r="L54" s="399"/>
      <c r="M54" s="399"/>
      <c r="N54" s="399"/>
      <c r="O54" s="400"/>
      <c r="P54" s="400"/>
      <c r="Q54" s="399"/>
      <c r="R54" s="399"/>
      <c r="S54" s="400"/>
      <c r="T54" s="399"/>
      <c r="U54" s="401"/>
    </row>
    <row r="55" spans="1:23" x14ac:dyDescent="0.25">
      <c r="A55" s="397"/>
      <c r="B55" s="397"/>
      <c r="C55" s="397"/>
      <c r="D55" s="397"/>
      <c r="E55" s="397"/>
      <c r="F55" s="398"/>
      <c r="G55" s="397"/>
      <c r="H55" s="397"/>
      <c r="I55" s="399"/>
      <c r="J55" s="399"/>
      <c r="K55" s="399"/>
      <c r="L55" s="399"/>
      <c r="M55" s="399"/>
      <c r="N55" s="399"/>
      <c r="O55" s="400"/>
      <c r="P55" s="400"/>
      <c r="Q55" s="399"/>
      <c r="R55" s="399"/>
      <c r="S55" s="400"/>
      <c r="T55" s="399"/>
      <c r="U55" s="401"/>
    </row>
    <row r="56" spans="1:23" x14ac:dyDescent="0.25">
      <c r="A56" s="397"/>
      <c r="B56" s="397"/>
      <c r="C56" s="397"/>
      <c r="D56" s="397"/>
      <c r="E56" s="397"/>
      <c r="F56" s="398"/>
      <c r="G56" s="397"/>
      <c r="H56" s="397"/>
      <c r="I56" s="399"/>
      <c r="J56" s="399"/>
      <c r="K56" s="399"/>
      <c r="L56" s="399"/>
      <c r="M56" s="399"/>
      <c r="N56" s="399"/>
      <c r="O56" s="400"/>
      <c r="P56" s="400"/>
      <c r="Q56" s="399"/>
      <c r="R56" s="399"/>
      <c r="S56" s="400"/>
      <c r="T56" s="399"/>
      <c r="U56" s="401"/>
    </row>
    <row r="57" spans="1:23" x14ac:dyDescent="0.25">
      <c r="A57" s="397"/>
      <c r="B57" s="397"/>
      <c r="C57" s="397"/>
      <c r="D57" s="397"/>
      <c r="E57" s="397"/>
      <c r="F57" s="398"/>
      <c r="G57" s="397"/>
      <c r="H57" s="397"/>
      <c r="I57" s="399"/>
      <c r="J57" s="399"/>
      <c r="K57" s="399"/>
      <c r="L57" s="399"/>
      <c r="M57" s="399"/>
      <c r="N57" s="399"/>
      <c r="O57" s="400"/>
      <c r="P57" s="400"/>
      <c r="Q57" s="399"/>
      <c r="R57" s="399"/>
      <c r="S57" s="400"/>
      <c r="T57" s="399"/>
      <c r="U57" s="401"/>
    </row>
    <row r="58" spans="1:23" x14ac:dyDescent="0.25">
      <c r="A58" s="397"/>
      <c r="B58" s="397"/>
      <c r="C58" s="397"/>
      <c r="D58" s="397"/>
      <c r="E58" s="397"/>
      <c r="F58" s="398"/>
      <c r="G58" s="397"/>
      <c r="H58" s="397"/>
      <c r="I58" s="399"/>
      <c r="J58" s="399"/>
      <c r="K58" s="399"/>
      <c r="L58" s="399"/>
      <c r="M58" s="399"/>
      <c r="N58" s="399"/>
      <c r="O58" s="400"/>
      <c r="P58" s="400"/>
      <c r="Q58" s="399"/>
      <c r="R58" s="399"/>
      <c r="S58" s="400"/>
      <c r="T58" s="399"/>
      <c r="U58" s="401"/>
    </row>
    <row r="59" spans="1:23" x14ac:dyDescent="0.25">
      <c r="A59" s="397"/>
      <c r="B59" s="397"/>
      <c r="C59" s="397"/>
      <c r="D59" s="397"/>
      <c r="E59" s="397"/>
      <c r="F59" s="398"/>
      <c r="G59" s="397"/>
      <c r="H59" s="397"/>
      <c r="I59" s="399"/>
      <c r="J59" s="399"/>
      <c r="K59" s="399"/>
      <c r="L59" s="399"/>
      <c r="M59" s="399"/>
      <c r="N59" s="399"/>
      <c r="O59" s="400"/>
      <c r="P59" s="400"/>
      <c r="Q59" s="399"/>
      <c r="R59" s="399"/>
      <c r="S59" s="400"/>
      <c r="T59" s="399"/>
      <c r="U59" s="401"/>
    </row>
    <row r="60" spans="1:23" x14ac:dyDescent="0.25">
      <c r="A60" s="397"/>
      <c r="B60" s="397"/>
      <c r="C60" s="397"/>
      <c r="D60" s="397"/>
      <c r="E60" s="397"/>
      <c r="F60" s="398"/>
      <c r="G60" s="397"/>
      <c r="H60" s="397"/>
      <c r="I60" s="399"/>
      <c r="J60" s="399"/>
      <c r="K60" s="399"/>
      <c r="L60" s="399"/>
      <c r="M60" s="399"/>
      <c r="N60" s="399"/>
      <c r="O60" s="400"/>
      <c r="P60" s="400"/>
      <c r="Q60" s="399"/>
      <c r="R60" s="399"/>
      <c r="S60" s="400"/>
      <c r="T60" s="399"/>
      <c r="U60" s="401"/>
    </row>
    <row r="61" spans="1:23" x14ac:dyDescent="0.25">
      <c r="A61" s="397"/>
      <c r="B61" s="397"/>
      <c r="C61" s="397"/>
      <c r="D61" s="397"/>
      <c r="E61" s="397"/>
      <c r="F61" s="398"/>
      <c r="G61" s="397"/>
      <c r="H61" s="397"/>
      <c r="I61" s="399"/>
      <c r="J61" s="399"/>
      <c r="K61" s="399"/>
      <c r="L61" s="399"/>
      <c r="M61" s="399"/>
      <c r="N61" s="399"/>
      <c r="O61" s="400"/>
      <c r="P61" s="400"/>
      <c r="Q61" s="399"/>
      <c r="R61" s="399"/>
      <c r="S61" s="400"/>
      <c r="T61" s="399"/>
      <c r="U61" s="401"/>
    </row>
    <row r="62" spans="1:23" ht="18" customHeight="1" x14ac:dyDescent="0.25">
      <c r="A62" s="221"/>
      <c r="B62" s="222"/>
      <c r="C62" s="223"/>
      <c r="D62" s="223"/>
      <c r="E62" s="224"/>
      <c r="F62" s="225"/>
      <c r="G62" s="226"/>
      <c r="H62" s="227"/>
      <c r="I62" s="228"/>
      <c r="J62" s="228"/>
      <c r="K62" s="228"/>
      <c r="L62" s="228"/>
      <c r="M62" s="228"/>
      <c r="N62" s="229"/>
      <c r="O62" s="229"/>
      <c r="P62" s="228"/>
      <c r="Q62" s="228"/>
      <c r="R62" s="228"/>
      <c r="S62" s="228"/>
      <c r="T62" s="229"/>
      <c r="U62" s="157"/>
      <c r="W62" s="150"/>
    </row>
    <row r="63" spans="1:23" x14ac:dyDescent="0.25">
      <c r="A63" s="9"/>
      <c r="I63" s="469"/>
      <c r="J63" s="58"/>
      <c r="K63" s="59"/>
      <c r="L63" s="59"/>
      <c r="M63" s="62"/>
      <c r="N63" s="62"/>
      <c r="O63" s="62"/>
      <c r="P63" s="497" t="s">
        <v>215</v>
      </c>
      <c r="Q63" s="497"/>
      <c r="R63" s="497"/>
      <c r="S63" s="497"/>
      <c r="T63" s="497"/>
      <c r="U63" s="497"/>
    </row>
    <row r="64" spans="1:23" x14ac:dyDescent="0.25">
      <c r="A64" s="9"/>
      <c r="I64" s="469"/>
      <c r="J64" s="58"/>
      <c r="K64" s="59"/>
      <c r="L64" s="59"/>
      <c r="M64" s="19"/>
      <c r="N64" s="19"/>
      <c r="O64" s="19"/>
      <c r="P64" s="494" t="s">
        <v>66</v>
      </c>
      <c r="Q64" s="494"/>
      <c r="R64" s="494"/>
      <c r="S64" s="494"/>
      <c r="T64" s="494"/>
      <c r="U64" s="494"/>
    </row>
    <row r="65" spans="1:21" ht="15" customHeight="1" x14ac:dyDescent="0.25">
      <c r="A65" s="9"/>
      <c r="B65" s="487" t="s">
        <v>65</v>
      </c>
      <c r="C65" s="487"/>
      <c r="D65" s="487"/>
      <c r="E65" s="487"/>
      <c r="F65" s="487"/>
      <c r="G65" s="487"/>
      <c r="H65" s="487"/>
      <c r="I65" s="469"/>
      <c r="J65" s="58"/>
      <c r="K65" s="59"/>
      <c r="L65" s="59"/>
      <c r="M65" s="19"/>
      <c r="N65" s="19"/>
      <c r="O65" s="19"/>
      <c r="P65" s="504" t="s">
        <v>67</v>
      </c>
      <c r="Q65" s="504"/>
      <c r="R65" s="504"/>
      <c r="S65" s="504"/>
      <c r="T65" s="504"/>
      <c r="U65" s="504"/>
    </row>
    <row r="66" spans="1:21" x14ac:dyDescent="0.25">
      <c r="A66" s="9"/>
      <c r="B66" s="9"/>
      <c r="C66" s="469"/>
      <c r="D66" s="9"/>
      <c r="E66" s="9"/>
      <c r="F66" s="59"/>
      <c r="G66" s="59"/>
      <c r="H66" s="9"/>
      <c r="I66" s="469"/>
      <c r="J66" s="58"/>
      <c r="K66" s="59"/>
      <c r="L66" s="59"/>
      <c r="M66" s="59"/>
      <c r="N66" s="59"/>
      <c r="O66" s="59"/>
      <c r="P66" s="58"/>
      <c r="Q66" s="69"/>
      <c r="R66" s="69"/>
      <c r="T66" s="36"/>
      <c r="U66" s="59"/>
    </row>
    <row r="67" spans="1:21" x14ac:dyDescent="0.25">
      <c r="A67" s="9"/>
      <c r="B67" s="9"/>
      <c r="C67" s="469"/>
      <c r="D67" s="9"/>
      <c r="E67" s="9"/>
      <c r="F67" s="59"/>
      <c r="G67" s="59"/>
      <c r="H67" s="9"/>
      <c r="I67" s="469"/>
      <c r="J67" s="58"/>
      <c r="K67" s="59"/>
      <c r="L67" s="59"/>
      <c r="M67" s="59"/>
      <c r="N67" s="59"/>
      <c r="O67" s="59"/>
      <c r="P67" s="58"/>
      <c r="Q67" s="69"/>
      <c r="R67" s="69"/>
      <c r="T67" s="36"/>
      <c r="U67" s="59"/>
    </row>
    <row r="68" spans="1:21" x14ac:dyDescent="0.25">
      <c r="A68" s="9"/>
      <c r="B68" s="9"/>
      <c r="C68" s="469"/>
      <c r="D68" s="9"/>
      <c r="E68" s="9"/>
      <c r="F68" s="59"/>
      <c r="G68" s="59"/>
      <c r="H68" s="9"/>
      <c r="I68" s="469"/>
      <c r="J68" s="58"/>
      <c r="K68" s="59"/>
      <c r="L68" s="59"/>
      <c r="M68" s="59"/>
      <c r="N68" s="59"/>
      <c r="O68" s="59"/>
      <c r="P68" s="58"/>
      <c r="Q68" s="69"/>
      <c r="R68" s="69"/>
      <c r="T68" s="9"/>
      <c r="U68" s="59"/>
    </row>
    <row r="69" spans="1:21" x14ac:dyDescent="0.25">
      <c r="A69" s="9"/>
      <c r="B69" s="487" t="s">
        <v>68</v>
      </c>
      <c r="C69" s="487"/>
      <c r="D69" s="487"/>
      <c r="E69" s="487"/>
      <c r="F69" s="487"/>
      <c r="G69" s="487"/>
      <c r="H69" s="487"/>
      <c r="I69" s="469"/>
      <c r="J69" s="58"/>
      <c r="K69" s="59"/>
      <c r="L69" s="59"/>
      <c r="M69" s="59"/>
      <c r="N69" s="59"/>
      <c r="O69" s="59"/>
      <c r="P69" s="487" t="s">
        <v>69</v>
      </c>
      <c r="Q69" s="487"/>
      <c r="R69" s="487"/>
      <c r="S69" s="487"/>
      <c r="T69" s="487"/>
      <c r="U69" s="487"/>
    </row>
    <row r="70" spans="1:21" x14ac:dyDescent="0.25">
      <c r="A70" s="9"/>
      <c r="D70" s="9"/>
      <c r="E70" s="9"/>
      <c r="F70" s="469"/>
      <c r="G70" s="469"/>
      <c r="H70" s="469"/>
      <c r="I70" s="469"/>
      <c r="J70" s="58"/>
      <c r="K70" s="59"/>
      <c r="L70" s="59"/>
      <c r="M70" s="61"/>
      <c r="N70" s="61"/>
      <c r="O70" s="61"/>
      <c r="P70" s="61"/>
      <c r="Q70" s="69"/>
      <c r="R70" s="69"/>
    </row>
    <row r="74" spans="1:21" x14ac:dyDescent="0.25">
      <c r="B74" s="369">
        <v>1</v>
      </c>
      <c r="C74" s="370" t="s">
        <v>155</v>
      </c>
      <c r="D74" s="371" t="s">
        <v>156</v>
      </c>
      <c r="E74" s="372" t="s">
        <v>51</v>
      </c>
      <c r="F74" s="373">
        <v>7</v>
      </c>
    </row>
    <row r="75" spans="1:21" x14ac:dyDescent="0.25">
      <c r="B75" s="374">
        <v>2</v>
      </c>
      <c r="C75" s="375" t="s">
        <v>160</v>
      </c>
      <c r="D75" s="376" t="s">
        <v>161</v>
      </c>
      <c r="E75" s="377" t="s">
        <v>115</v>
      </c>
      <c r="F75" s="378">
        <v>8</v>
      </c>
    </row>
    <row r="76" spans="1:21" x14ac:dyDescent="0.25">
      <c r="B76" s="374">
        <v>3</v>
      </c>
      <c r="C76" s="375" t="s">
        <v>314</v>
      </c>
      <c r="D76" s="379" t="s">
        <v>315</v>
      </c>
      <c r="E76" s="377" t="s">
        <v>316</v>
      </c>
      <c r="F76" s="378">
        <v>7</v>
      </c>
    </row>
    <row r="77" spans="1:21" x14ac:dyDescent="0.25">
      <c r="B77" s="374">
        <v>4</v>
      </c>
      <c r="C77" s="375" t="s">
        <v>309</v>
      </c>
      <c r="D77" s="379" t="s">
        <v>310</v>
      </c>
      <c r="E77" s="377" t="s">
        <v>311</v>
      </c>
      <c r="F77" s="378">
        <v>0</v>
      </c>
    </row>
    <row r="78" spans="1:21" x14ac:dyDescent="0.25">
      <c r="B78" s="374">
        <v>5</v>
      </c>
      <c r="C78" s="375" t="s">
        <v>307</v>
      </c>
      <c r="D78" s="379" t="s">
        <v>308</v>
      </c>
      <c r="E78" s="377" t="s">
        <v>237</v>
      </c>
      <c r="F78" s="378">
        <v>0</v>
      </c>
    </row>
    <row r="79" spans="1:21" x14ac:dyDescent="0.25">
      <c r="B79" s="374">
        <v>6</v>
      </c>
      <c r="C79" s="375" t="s">
        <v>304</v>
      </c>
      <c r="D79" s="379" t="s">
        <v>305</v>
      </c>
      <c r="E79" s="377" t="s">
        <v>306</v>
      </c>
      <c r="F79" s="378">
        <v>7</v>
      </c>
    </row>
    <row r="80" spans="1:21" x14ac:dyDescent="0.25">
      <c r="B80" s="374">
        <v>7</v>
      </c>
      <c r="C80" s="375" t="s">
        <v>302</v>
      </c>
      <c r="D80" s="379" t="s">
        <v>303</v>
      </c>
      <c r="E80" s="380" t="s">
        <v>233</v>
      </c>
      <c r="F80" s="378">
        <v>7</v>
      </c>
    </row>
    <row r="81" spans="2:6" x14ac:dyDescent="0.25">
      <c r="B81" s="374">
        <v>8</v>
      </c>
      <c r="C81" s="375" t="s">
        <v>99</v>
      </c>
      <c r="D81" s="379" t="s">
        <v>100</v>
      </c>
      <c r="E81" s="377" t="s">
        <v>101</v>
      </c>
      <c r="F81" s="378">
        <v>0</v>
      </c>
    </row>
    <row r="82" spans="2:6" x14ac:dyDescent="0.25">
      <c r="B82" s="374">
        <v>9</v>
      </c>
      <c r="C82" s="375" t="s">
        <v>117</v>
      </c>
      <c r="D82" s="379" t="s">
        <v>118</v>
      </c>
      <c r="E82" s="377" t="s">
        <v>119</v>
      </c>
      <c r="F82" s="378">
        <v>6</v>
      </c>
    </row>
    <row r="83" spans="2:6" x14ac:dyDescent="0.25">
      <c r="B83" s="374">
        <v>10</v>
      </c>
      <c r="C83" s="375" t="s">
        <v>125</v>
      </c>
      <c r="D83" s="379" t="s">
        <v>126</v>
      </c>
      <c r="E83" s="377" t="s">
        <v>127</v>
      </c>
      <c r="F83" s="378">
        <v>8</v>
      </c>
    </row>
    <row r="84" spans="2:6" x14ac:dyDescent="0.25">
      <c r="B84" s="374">
        <v>11</v>
      </c>
      <c r="C84" s="375" t="s">
        <v>147</v>
      </c>
      <c r="D84" s="379" t="s">
        <v>148</v>
      </c>
      <c r="E84" s="377" t="s">
        <v>149</v>
      </c>
      <c r="F84" s="378">
        <v>6</v>
      </c>
    </row>
    <row r="85" spans="2:6" x14ac:dyDescent="0.25">
      <c r="B85" s="374">
        <v>12</v>
      </c>
      <c r="C85" s="375" t="s">
        <v>104</v>
      </c>
      <c r="D85" s="376" t="s">
        <v>105</v>
      </c>
      <c r="E85" s="377" t="s">
        <v>106</v>
      </c>
      <c r="F85" s="378">
        <v>8</v>
      </c>
    </row>
    <row r="86" spans="2:6" x14ac:dyDescent="0.25">
      <c r="B86" s="374">
        <v>13</v>
      </c>
      <c r="C86" s="375" t="s">
        <v>109</v>
      </c>
      <c r="D86" s="376" t="s">
        <v>110</v>
      </c>
      <c r="E86" s="377" t="s">
        <v>111</v>
      </c>
      <c r="F86" s="378">
        <v>8</v>
      </c>
    </row>
    <row r="87" spans="2:6" x14ac:dyDescent="0.25">
      <c r="B87" s="374">
        <v>14</v>
      </c>
      <c r="C87" s="375" t="s">
        <v>121</v>
      </c>
      <c r="D87" s="379" t="s">
        <v>122</v>
      </c>
      <c r="E87" s="377" t="s">
        <v>123</v>
      </c>
      <c r="F87" s="378">
        <v>6</v>
      </c>
    </row>
    <row r="88" spans="2:6" x14ac:dyDescent="0.25">
      <c r="B88" s="374">
        <v>15</v>
      </c>
      <c r="C88" s="375" t="s">
        <v>52</v>
      </c>
      <c r="D88" s="379" t="s">
        <v>53</v>
      </c>
      <c r="E88" s="377" t="s">
        <v>54</v>
      </c>
      <c r="F88" s="378">
        <v>7</v>
      </c>
    </row>
    <row r="89" spans="2:6" x14ac:dyDescent="0.25">
      <c r="B89" s="374">
        <v>16</v>
      </c>
      <c r="C89" s="375" t="s">
        <v>49</v>
      </c>
      <c r="D89" s="379" t="s">
        <v>50</v>
      </c>
      <c r="E89" s="377" t="s">
        <v>51</v>
      </c>
      <c r="F89" s="378">
        <v>5</v>
      </c>
    </row>
    <row r="90" spans="2:6" x14ac:dyDescent="0.25">
      <c r="B90" s="374">
        <v>17</v>
      </c>
      <c r="C90" s="375" t="s">
        <v>42</v>
      </c>
      <c r="D90" s="379" t="s">
        <v>43</v>
      </c>
      <c r="E90" s="377" t="s">
        <v>44</v>
      </c>
      <c r="F90" s="378">
        <v>0</v>
      </c>
    </row>
    <row r="91" spans="2:6" x14ac:dyDescent="0.25">
      <c r="B91" s="374">
        <v>18</v>
      </c>
      <c r="C91" s="381" t="s">
        <v>30</v>
      </c>
      <c r="D91" s="376" t="s">
        <v>31</v>
      </c>
      <c r="E91" s="377" t="s">
        <v>32</v>
      </c>
      <c r="F91" s="378">
        <v>7</v>
      </c>
    </row>
    <row r="92" spans="2:6" ht="47.25" x14ac:dyDescent="0.25">
      <c r="B92" s="374">
        <v>19</v>
      </c>
      <c r="C92" s="375" t="s">
        <v>34</v>
      </c>
      <c r="D92" s="382" t="s">
        <v>35</v>
      </c>
      <c r="E92" s="383" t="s">
        <v>36</v>
      </c>
      <c r="F92" s="378">
        <v>5</v>
      </c>
    </row>
    <row r="93" spans="2:6" x14ac:dyDescent="0.25">
      <c r="B93" s="374">
        <v>20</v>
      </c>
      <c r="C93" s="381" t="s">
        <v>245</v>
      </c>
      <c r="D93" s="379" t="s">
        <v>246</v>
      </c>
      <c r="E93" s="377" t="s">
        <v>247</v>
      </c>
      <c r="F93" s="378">
        <v>5</v>
      </c>
    </row>
    <row r="94" spans="2:6" x14ac:dyDescent="0.25">
      <c r="B94" s="374">
        <v>21</v>
      </c>
      <c r="C94" s="381" t="s">
        <v>256</v>
      </c>
      <c r="D94" s="379" t="s">
        <v>257</v>
      </c>
      <c r="E94" s="377" t="s">
        <v>258</v>
      </c>
      <c r="F94" s="378">
        <v>7</v>
      </c>
    </row>
    <row r="95" spans="2:6" x14ac:dyDescent="0.25">
      <c r="B95" s="384">
        <v>22</v>
      </c>
      <c r="C95" s="385" t="s">
        <v>250</v>
      </c>
      <c r="D95" s="386" t="s">
        <v>251</v>
      </c>
      <c r="E95" s="387" t="s">
        <v>36</v>
      </c>
      <c r="F95" s="378">
        <v>7</v>
      </c>
    </row>
    <row r="96" spans="2:6" x14ac:dyDescent="0.25">
      <c r="B96" s="378">
        <v>23</v>
      </c>
      <c r="C96" s="388" t="s">
        <v>242</v>
      </c>
      <c r="D96" s="389" t="s">
        <v>243</v>
      </c>
      <c r="E96" s="390" t="s">
        <v>111</v>
      </c>
      <c r="F96" s="391">
        <v>7</v>
      </c>
    </row>
    <row r="97" spans="2:6" x14ac:dyDescent="0.25">
      <c r="B97" s="378">
        <v>24</v>
      </c>
      <c r="C97" s="388" t="s">
        <v>271</v>
      </c>
      <c r="D97" s="389" t="s">
        <v>272</v>
      </c>
      <c r="E97" s="390" t="s">
        <v>273</v>
      </c>
      <c r="F97" s="391">
        <v>8</v>
      </c>
    </row>
    <row r="98" spans="2:6" x14ac:dyDescent="0.25">
      <c r="B98" s="378">
        <v>25</v>
      </c>
      <c r="C98" s="388" t="s">
        <v>231</v>
      </c>
      <c r="D98" s="389" t="s">
        <v>232</v>
      </c>
      <c r="E98" s="390" t="s">
        <v>233</v>
      </c>
      <c r="F98" s="391">
        <v>8</v>
      </c>
    </row>
    <row r="99" spans="2:6" x14ac:dyDescent="0.25">
      <c r="B99" s="378">
        <v>26</v>
      </c>
      <c r="C99" s="388" t="s">
        <v>664</v>
      </c>
      <c r="D99" s="389" t="s">
        <v>50</v>
      </c>
      <c r="E99" s="390" t="s">
        <v>665</v>
      </c>
      <c r="F99" s="391">
        <v>7</v>
      </c>
    </row>
    <row r="100" spans="2:6" x14ac:dyDescent="0.25">
      <c r="B100" s="378">
        <v>27</v>
      </c>
      <c r="C100" s="388" t="s">
        <v>666</v>
      </c>
      <c r="D100" s="389" t="s">
        <v>667</v>
      </c>
      <c r="E100" s="390" t="s">
        <v>229</v>
      </c>
      <c r="F100" s="391">
        <v>5</v>
      </c>
    </row>
    <row r="101" spans="2:6" x14ac:dyDescent="0.25">
      <c r="B101" s="392">
        <v>28</v>
      </c>
      <c r="C101" s="393" t="s">
        <v>668</v>
      </c>
      <c r="D101" s="394" t="s">
        <v>669</v>
      </c>
      <c r="E101" s="395" t="s">
        <v>670</v>
      </c>
      <c r="F101" s="396">
        <v>0</v>
      </c>
    </row>
  </sheetData>
  <mergeCells count="12">
    <mergeCell ref="B69:H69"/>
    <mergeCell ref="A6:U6"/>
    <mergeCell ref="B65:H65"/>
    <mergeCell ref="P63:U63"/>
    <mergeCell ref="P64:U64"/>
    <mergeCell ref="P65:U65"/>
    <mergeCell ref="P69:U69"/>
    <mergeCell ref="A1:J1"/>
    <mergeCell ref="A2:J2"/>
    <mergeCell ref="P2:U2"/>
    <mergeCell ref="A3:J3"/>
    <mergeCell ref="A5:U5"/>
  </mergeCells>
  <conditionalFormatting sqref="H62:M62 P62:U62">
    <cfRule type="cellIs" dxfId="4" priority="5" stopIfTrue="1" operator="lessThan">
      <formula>5</formula>
    </cfRule>
  </conditionalFormatting>
  <conditionalFormatting sqref="R62:U62">
    <cfRule type="cellIs" dxfId="3" priority="6" stopIfTrue="1" operator="lessThan">
      <formula>5</formula>
    </cfRule>
  </conditionalFormatting>
  <conditionalFormatting sqref="P62 H62:M62">
    <cfRule type="cellIs" dxfId="2" priority="4" stopIfTrue="1" operator="lessThan">
      <formula>5</formula>
    </cfRule>
  </conditionalFormatting>
  <conditionalFormatting sqref="A2">
    <cfRule type="cellIs" dxfId="1" priority="2" stopIfTrue="1" operator="lessThan">
      <formula>5</formula>
    </cfRule>
  </conditionalFormatting>
  <conditionalFormatting sqref="A3:A4">
    <cfRule type="cellIs" dxfId="0" priority="1" stopIfTrue="1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zoomScale="115" zoomScaleNormal="115" workbookViewId="0">
      <selection activeCell="A5" sqref="A5:Q5"/>
    </sheetView>
  </sheetViews>
  <sheetFormatPr defaultColWidth="8.875" defaultRowHeight="16.5" x14ac:dyDescent="0.25"/>
  <cols>
    <col min="1" max="1" width="2.875" style="44" customWidth="1"/>
    <col min="2" max="2" width="10.375" style="44" customWidth="1"/>
    <col min="3" max="3" width="16.875" style="44" customWidth="1"/>
    <col min="4" max="4" width="6.5" style="44" customWidth="1"/>
    <col min="5" max="5" width="10" style="44" hidden="1" customWidth="1"/>
    <col min="6" max="6" width="10" style="45" hidden="1" customWidth="1"/>
    <col min="7" max="7" width="8.125" style="44" hidden="1" customWidth="1"/>
    <col min="8" max="8" width="8.375" style="44" hidden="1" customWidth="1"/>
    <col min="9" max="9" width="5.125" style="13" customWidth="1"/>
    <col min="10" max="15" width="5.125" style="69" customWidth="1"/>
    <col min="16" max="16" width="5" style="69" customWidth="1"/>
    <col min="17" max="17" width="8.875" style="69" customWidth="1"/>
    <col min="18" max="18" width="8.875" style="44" hidden="1" customWidth="1"/>
    <col min="19" max="16384" width="8.875" style="44"/>
  </cols>
  <sheetData>
    <row r="1" spans="1:18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90" t="s">
        <v>1</v>
      </c>
      <c r="J1" s="490"/>
      <c r="K1" s="490"/>
      <c r="L1" s="490"/>
      <c r="M1" s="490"/>
      <c r="N1" s="490"/>
      <c r="O1" s="490"/>
      <c r="P1" s="490"/>
      <c r="Q1" s="490"/>
    </row>
    <row r="2" spans="1:18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  <c r="P2" s="490"/>
      <c r="Q2" s="490"/>
    </row>
    <row r="3" spans="1:18" ht="18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187"/>
      <c r="J3" s="188"/>
      <c r="K3" s="188"/>
      <c r="L3" s="40"/>
      <c r="M3" s="40"/>
      <c r="N3" s="40"/>
      <c r="O3" s="40"/>
      <c r="P3" s="40"/>
      <c r="Q3" s="40"/>
    </row>
    <row r="4" spans="1:18" ht="18" customHeight="1" x14ac:dyDescent="0.25">
      <c r="A4" s="468"/>
      <c r="B4" s="468"/>
      <c r="C4" s="468"/>
      <c r="D4" s="468"/>
      <c r="E4" s="468"/>
      <c r="F4" s="468"/>
      <c r="G4" s="468"/>
      <c r="H4" s="468"/>
      <c r="I4" s="187"/>
      <c r="J4" s="188"/>
      <c r="K4" s="188"/>
      <c r="L4" s="40"/>
      <c r="M4" s="40"/>
      <c r="N4" s="40"/>
      <c r="O4" s="40"/>
      <c r="P4" s="40"/>
      <c r="Q4" s="40"/>
    </row>
    <row r="5" spans="1:18" ht="24" customHeight="1" x14ac:dyDescent="0.25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</row>
    <row r="6" spans="1:18" ht="19.5" customHeight="1" x14ac:dyDescent="0.25">
      <c r="A6" s="493" t="s">
        <v>80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8" ht="102.75" customHeight="1" x14ac:dyDescent="0.25">
      <c r="A7" s="39" t="s">
        <v>7</v>
      </c>
      <c r="B7" s="20" t="s">
        <v>8</v>
      </c>
      <c r="C7" s="97" t="s">
        <v>9</v>
      </c>
      <c r="D7" s="99" t="s">
        <v>10</v>
      </c>
      <c r="E7" s="20" t="s">
        <v>11</v>
      </c>
      <c r="F7" s="20" t="s">
        <v>12</v>
      </c>
      <c r="G7" s="20" t="s">
        <v>13</v>
      </c>
      <c r="H7" s="20" t="s">
        <v>81</v>
      </c>
      <c r="I7" s="316" t="s">
        <v>82</v>
      </c>
      <c r="J7" s="316" t="s">
        <v>83</v>
      </c>
      <c r="K7" s="316" t="s">
        <v>84</v>
      </c>
      <c r="L7" s="316" t="s">
        <v>85</v>
      </c>
      <c r="M7" s="316" t="s">
        <v>86</v>
      </c>
      <c r="N7" s="316" t="s">
        <v>87</v>
      </c>
      <c r="O7" s="316" t="s">
        <v>88</v>
      </c>
      <c r="P7" s="321" t="s">
        <v>21</v>
      </c>
      <c r="Q7" s="317" t="s">
        <v>22</v>
      </c>
      <c r="R7" s="40"/>
    </row>
    <row r="8" spans="1:18" x14ac:dyDescent="0.25">
      <c r="A8" s="54"/>
      <c r="B8" s="54"/>
      <c r="C8" s="98"/>
      <c r="D8" s="100"/>
      <c r="E8" s="54"/>
      <c r="F8" s="55"/>
      <c r="G8" s="54"/>
      <c r="H8" s="54"/>
      <c r="I8" s="5">
        <v>2</v>
      </c>
      <c r="J8" s="11">
        <v>3</v>
      </c>
      <c r="K8" s="5">
        <v>2</v>
      </c>
      <c r="L8" s="11">
        <v>2</v>
      </c>
      <c r="M8" s="11">
        <v>2</v>
      </c>
      <c r="N8" s="11">
        <v>2</v>
      </c>
      <c r="O8" s="11">
        <v>4</v>
      </c>
      <c r="P8" s="49"/>
      <c r="Q8" s="71">
        <f>SUM(I8:P8)</f>
        <v>17</v>
      </c>
    </row>
    <row r="9" spans="1:18" ht="21.75" customHeight="1" x14ac:dyDescent="0.25">
      <c r="A9" s="332">
        <v>1</v>
      </c>
      <c r="B9" s="333" t="s">
        <v>89</v>
      </c>
      <c r="C9" s="334" t="s">
        <v>90</v>
      </c>
      <c r="D9" s="335" t="s">
        <v>91</v>
      </c>
      <c r="E9" s="336" t="s">
        <v>92</v>
      </c>
      <c r="F9" s="337" t="s">
        <v>93</v>
      </c>
      <c r="G9" s="337" t="s">
        <v>28</v>
      </c>
      <c r="H9" s="337" t="s">
        <v>29</v>
      </c>
      <c r="I9" s="444">
        <v>7.4</v>
      </c>
      <c r="J9" s="444">
        <v>5.9</v>
      </c>
      <c r="K9" s="444">
        <v>6.1</v>
      </c>
      <c r="L9" s="444">
        <v>7.6</v>
      </c>
      <c r="M9" s="444">
        <v>7.7</v>
      </c>
      <c r="N9" s="444">
        <v>6.9</v>
      </c>
      <c r="O9" s="444">
        <v>7.5</v>
      </c>
      <c r="P9" s="338">
        <v>7</v>
      </c>
      <c r="Q9" s="460" t="str">
        <f>IF(P9&gt;=9,"Xuất sắc",IF(P9&gt;=8,"Giỏi",IF(P9&gt;=7,"Khá",IF(P9&gt;=6,"TB khá",IF(P9&gt;=5,"TB","Yếu")))))</f>
        <v>Khá</v>
      </c>
      <c r="R9" s="443">
        <f>ROUND(SUMPRODUCT(I9:O9,I$8:O$8)/SUM(I$8:O$8),1)</f>
        <v>7</v>
      </c>
    </row>
    <row r="10" spans="1:18" ht="21.75" customHeight="1" x14ac:dyDescent="0.25">
      <c r="A10" s="325">
        <v>2</v>
      </c>
      <c r="B10" s="326" t="s">
        <v>94</v>
      </c>
      <c r="C10" s="327" t="s">
        <v>95</v>
      </c>
      <c r="D10" s="339" t="s">
        <v>96</v>
      </c>
      <c r="E10" s="328" t="s">
        <v>97</v>
      </c>
      <c r="F10" s="329" t="s">
        <v>98</v>
      </c>
      <c r="G10" s="329" t="s">
        <v>28</v>
      </c>
      <c r="H10" s="329" t="s">
        <v>29</v>
      </c>
      <c r="I10" s="330">
        <v>7</v>
      </c>
      <c r="J10" s="330">
        <v>7.7</v>
      </c>
      <c r="K10" s="330">
        <v>7.5</v>
      </c>
      <c r="L10" s="330">
        <v>6.8</v>
      </c>
      <c r="M10" s="330">
        <v>8</v>
      </c>
      <c r="N10" s="330">
        <v>7.9</v>
      </c>
      <c r="O10" s="330">
        <v>8.3000000000000007</v>
      </c>
      <c r="P10" s="331">
        <v>7.7</v>
      </c>
      <c r="Q10" s="461" t="str">
        <f t="shared" ref="Q10:Q28" si="0">IF(P10&gt;=9,"Xuất sắc",IF(P10&gt;=8,"Giỏi",IF(P10&gt;=7,"Khá",IF(P10&gt;=6,"TB khá",IF(P10&gt;=5,"TB","Yếu")))))</f>
        <v>Khá</v>
      </c>
      <c r="R10" s="443">
        <f t="shared" ref="R10:R24" si="1">ROUND(SUMPRODUCT(I10:O10,I$8:O$8)/SUM(I$8:O$8),1)</f>
        <v>7.7</v>
      </c>
    </row>
    <row r="11" spans="1:18" ht="21.75" customHeight="1" x14ac:dyDescent="0.25">
      <c r="A11" s="325">
        <v>3</v>
      </c>
      <c r="B11" s="326" t="s">
        <v>99</v>
      </c>
      <c r="C11" s="340" t="s">
        <v>100</v>
      </c>
      <c r="D11" s="341" t="s">
        <v>101</v>
      </c>
      <c r="E11" s="342" t="s">
        <v>102</v>
      </c>
      <c r="F11" s="343" t="s">
        <v>103</v>
      </c>
      <c r="G11" s="344" t="s">
        <v>28</v>
      </c>
      <c r="H11" s="343" t="s">
        <v>29</v>
      </c>
      <c r="I11" s="330">
        <v>8.4</v>
      </c>
      <c r="J11" s="330">
        <v>7</v>
      </c>
      <c r="K11" s="330">
        <v>6</v>
      </c>
      <c r="L11" s="330">
        <v>7.7</v>
      </c>
      <c r="M11" s="330">
        <v>8.9</v>
      </c>
      <c r="N11" s="330">
        <v>8.9</v>
      </c>
      <c r="O11" s="330">
        <v>7.4</v>
      </c>
      <c r="P11" s="331">
        <v>7.7</v>
      </c>
      <c r="Q11" s="461" t="str">
        <f t="shared" si="0"/>
        <v>Khá</v>
      </c>
      <c r="R11" s="443">
        <f t="shared" si="1"/>
        <v>7.7</v>
      </c>
    </row>
    <row r="12" spans="1:18" ht="21.75" customHeight="1" x14ac:dyDescent="0.25">
      <c r="A12" s="325">
        <v>4</v>
      </c>
      <c r="B12" s="326" t="s">
        <v>104</v>
      </c>
      <c r="C12" s="327" t="s">
        <v>105</v>
      </c>
      <c r="D12" s="339" t="s">
        <v>106</v>
      </c>
      <c r="E12" s="328" t="s">
        <v>107</v>
      </c>
      <c r="F12" s="329" t="s">
        <v>98</v>
      </c>
      <c r="G12" s="329" t="s">
        <v>108</v>
      </c>
      <c r="H12" s="329" t="s">
        <v>29</v>
      </c>
      <c r="I12" s="330">
        <v>8</v>
      </c>
      <c r="J12" s="330">
        <v>7.9</v>
      </c>
      <c r="K12" s="330">
        <v>7.2</v>
      </c>
      <c r="L12" s="330">
        <v>7.7</v>
      </c>
      <c r="M12" s="330">
        <v>8.6</v>
      </c>
      <c r="N12" s="330">
        <v>8.6</v>
      </c>
      <c r="O12" s="330">
        <v>8.4</v>
      </c>
      <c r="P12" s="331">
        <v>8.1</v>
      </c>
      <c r="Q12" s="461" t="str">
        <f t="shared" si="0"/>
        <v>Giỏi</v>
      </c>
      <c r="R12" s="443">
        <f t="shared" si="1"/>
        <v>8.1</v>
      </c>
    </row>
    <row r="13" spans="1:18" ht="21.75" customHeight="1" x14ac:dyDescent="0.25">
      <c r="A13" s="325">
        <v>5</v>
      </c>
      <c r="B13" s="326" t="s">
        <v>109</v>
      </c>
      <c r="C13" s="327" t="s">
        <v>110</v>
      </c>
      <c r="D13" s="339" t="s">
        <v>111</v>
      </c>
      <c r="E13" s="328" t="s">
        <v>112</v>
      </c>
      <c r="F13" s="329" t="s">
        <v>98</v>
      </c>
      <c r="G13" s="329" t="s">
        <v>108</v>
      </c>
      <c r="H13" s="329" t="s">
        <v>29</v>
      </c>
      <c r="I13" s="330">
        <v>7.9</v>
      </c>
      <c r="J13" s="330">
        <v>8.1</v>
      </c>
      <c r="K13" s="330">
        <v>5.6</v>
      </c>
      <c r="L13" s="330">
        <v>8</v>
      </c>
      <c r="M13" s="330">
        <v>7.5</v>
      </c>
      <c r="N13" s="330">
        <v>7.6</v>
      </c>
      <c r="O13" s="330">
        <v>7.9</v>
      </c>
      <c r="P13" s="331">
        <v>7.6</v>
      </c>
      <c r="Q13" s="461" t="str">
        <f t="shared" si="0"/>
        <v>Khá</v>
      </c>
      <c r="R13" s="443">
        <f t="shared" si="1"/>
        <v>7.6</v>
      </c>
    </row>
    <row r="14" spans="1:18" ht="21.75" customHeight="1" x14ac:dyDescent="0.25">
      <c r="A14" s="325">
        <v>6</v>
      </c>
      <c r="B14" s="326" t="s">
        <v>113</v>
      </c>
      <c r="C14" s="345" t="s">
        <v>114</v>
      </c>
      <c r="D14" s="346" t="s">
        <v>115</v>
      </c>
      <c r="E14" s="329" t="s">
        <v>116</v>
      </c>
      <c r="F14" s="329" t="s">
        <v>27</v>
      </c>
      <c r="G14" s="329" t="s">
        <v>28</v>
      </c>
      <c r="H14" s="329" t="s">
        <v>29</v>
      </c>
      <c r="I14" s="330">
        <v>7.9</v>
      </c>
      <c r="J14" s="330">
        <v>6.7</v>
      </c>
      <c r="K14" s="330">
        <v>7.8</v>
      </c>
      <c r="L14" s="330">
        <v>7.8</v>
      </c>
      <c r="M14" s="330">
        <v>7.1</v>
      </c>
      <c r="N14" s="330">
        <v>6.9</v>
      </c>
      <c r="O14" s="330">
        <v>7.5</v>
      </c>
      <c r="P14" s="331">
        <v>7.4</v>
      </c>
      <c r="Q14" s="461" t="str">
        <f t="shared" si="0"/>
        <v>Khá</v>
      </c>
      <c r="R14" s="443">
        <f t="shared" si="1"/>
        <v>7.4</v>
      </c>
    </row>
    <row r="15" spans="1:18" ht="21.75" customHeight="1" x14ac:dyDescent="0.25">
      <c r="A15" s="325">
        <v>7</v>
      </c>
      <c r="B15" s="326" t="s">
        <v>117</v>
      </c>
      <c r="C15" s="347" t="s">
        <v>118</v>
      </c>
      <c r="D15" s="348" t="s">
        <v>119</v>
      </c>
      <c r="E15" s="328" t="s">
        <v>120</v>
      </c>
      <c r="F15" s="329" t="s">
        <v>27</v>
      </c>
      <c r="G15" s="329" t="s">
        <v>28</v>
      </c>
      <c r="H15" s="329" t="s">
        <v>29</v>
      </c>
      <c r="I15" s="330">
        <v>7.5</v>
      </c>
      <c r="J15" s="330">
        <v>6.9</v>
      </c>
      <c r="K15" s="330">
        <v>6.7</v>
      </c>
      <c r="L15" s="330">
        <v>8.1999999999999993</v>
      </c>
      <c r="M15" s="330">
        <v>5.7</v>
      </c>
      <c r="N15" s="330">
        <v>6.8</v>
      </c>
      <c r="O15" s="330">
        <v>6.8</v>
      </c>
      <c r="P15" s="331">
        <v>6.9</v>
      </c>
      <c r="Q15" s="461" t="str">
        <f t="shared" si="0"/>
        <v>TB khá</v>
      </c>
      <c r="R15" s="443">
        <f t="shared" si="1"/>
        <v>6.9</v>
      </c>
    </row>
    <row r="16" spans="1:18" ht="21.75" customHeight="1" x14ac:dyDescent="0.25">
      <c r="A16" s="325">
        <v>8</v>
      </c>
      <c r="B16" s="349" t="s">
        <v>121</v>
      </c>
      <c r="C16" s="347" t="s">
        <v>122</v>
      </c>
      <c r="D16" s="348" t="s">
        <v>123</v>
      </c>
      <c r="E16" s="350" t="s">
        <v>124</v>
      </c>
      <c r="F16" s="351" t="s">
        <v>27</v>
      </c>
      <c r="G16" s="351" t="s">
        <v>28</v>
      </c>
      <c r="H16" s="351" t="s">
        <v>29</v>
      </c>
      <c r="I16" s="330">
        <v>6.8</v>
      </c>
      <c r="J16" s="330">
        <v>6.9</v>
      </c>
      <c r="K16" s="330">
        <v>6.3</v>
      </c>
      <c r="L16" s="330">
        <v>7</v>
      </c>
      <c r="M16" s="330">
        <v>5.7</v>
      </c>
      <c r="N16" s="330">
        <v>5.9</v>
      </c>
      <c r="O16" s="330">
        <v>7.3</v>
      </c>
      <c r="P16" s="331">
        <v>6.7</v>
      </c>
      <c r="Q16" s="461" t="str">
        <f t="shared" si="0"/>
        <v>TB khá</v>
      </c>
      <c r="R16" s="443">
        <f t="shared" si="1"/>
        <v>6.7</v>
      </c>
    </row>
    <row r="17" spans="1:18" ht="21.75" customHeight="1" x14ac:dyDescent="0.25">
      <c r="A17" s="325">
        <v>9</v>
      </c>
      <c r="B17" s="326" t="s">
        <v>125</v>
      </c>
      <c r="C17" s="327" t="s">
        <v>126</v>
      </c>
      <c r="D17" s="339" t="s">
        <v>127</v>
      </c>
      <c r="E17" s="328" t="s">
        <v>128</v>
      </c>
      <c r="F17" s="329" t="s">
        <v>27</v>
      </c>
      <c r="G17" s="329" t="s">
        <v>28</v>
      </c>
      <c r="H17" s="329" t="s">
        <v>29</v>
      </c>
      <c r="I17" s="330">
        <v>7.3</v>
      </c>
      <c r="J17" s="330">
        <v>5.7</v>
      </c>
      <c r="K17" s="330">
        <v>7.3</v>
      </c>
      <c r="L17" s="330">
        <v>7.9</v>
      </c>
      <c r="M17" s="330">
        <v>8.6</v>
      </c>
      <c r="N17" s="330">
        <v>8.9</v>
      </c>
      <c r="O17" s="330">
        <v>7.5</v>
      </c>
      <c r="P17" s="331">
        <v>7.5</v>
      </c>
      <c r="Q17" s="461" t="str">
        <f t="shared" si="0"/>
        <v>Khá</v>
      </c>
      <c r="R17" s="443">
        <f t="shared" si="1"/>
        <v>7.5</v>
      </c>
    </row>
    <row r="18" spans="1:18" ht="21.75" customHeight="1" x14ac:dyDescent="0.25">
      <c r="A18" s="325">
        <v>10</v>
      </c>
      <c r="B18" s="326" t="s">
        <v>129</v>
      </c>
      <c r="C18" s="327" t="s">
        <v>130</v>
      </c>
      <c r="D18" s="339" t="s">
        <v>131</v>
      </c>
      <c r="E18" s="328" t="s">
        <v>132</v>
      </c>
      <c r="F18" s="329" t="s">
        <v>27</v>
      </c>
      <c r="G18" s="329" t="s">
        <v>28</v>
      </c>
      <c r="H18" s="329" t="s">
        <v>29</v>
      </c>
      <c r="I18" s="330">
        <v>8.5</v>
      </c>
      <c r="J18" s="330">
        <v>5.3</v>
      </c>
      <c r="K18" s="330">
        <v>6</v>
      </c>
      <c r="L18" s="330">
        <v>6.4</v>
      </c>
      <c r="M18" s="330">
        <v>7.1</v>
      </c>
      <c r="N18" s="330">
        <v>7.4</v>
      </c>
      <c r="O18" s="330">
        <v>7.3</v>
      </c>
      <c r="P18" s="331">
        <v>6.8</v>
      </c>
      <c r="Q18" s="461" t="str">
        <f t="shared" si="0"/>
        <v>TB khá</v>
      </c>
      <c r="R18" s="443">
        <f t="shared" si="1"/>
        <v>6.8</v>
      </c>
    </row>
    <row r="19" spans="1:18" ht="21.75" customHeight="1" x14ac:dyDescent="0.25">
      <c r="A19" s="325">
        <v>11</v>
      </c>
      <c r="B19" s="326" t="s">
        <v>133</v>
      </c>
      <c r="C19" s="327" t="s">
        <v>134</v>
      </c>
      <c r="D19" s="339" t="s">
        <v>111</v>
      </c>
      <c r="E19" s="352" t="s">
        <v>135</v>
      </c>
      <c r="F19" s="329" t="s">
        <v>27</v>
      </c>
      <c r="G19" s="329" t="s">
        <v>28</v>
      </c>
      <c r="H19" s="329" t="s">
        <v>29</v>
      </c>
      <c r="I19" s="330"/>
      <c r="J19" s="330">
        <v>0.3</v>
      </c>
      <c r="K19" s="330"/>
      <c r="L19" s="330"/>
      <c r="M19" s="330">
        <v>5.4</v>
      </c>
      <c r="N19" s="330"/>
      <c r="O19" s="330"/>
      <c r="P19" s="331">
        <v>0.7</v>
      </c>
      <c r="Q19" s="461" t="str">
        <f t="shared" si="0"/>
        <v>Yếu</v>
      </c>
      <c r="R19" s="443">
        <f t="shared" si="1"/>
        <v>0.7</v>
      </c>
    </row>
    <row r="20" spans="1:18" ht="21.75" customHeight="1" x14ac:dyDescent="0.25">
      <c r="A20" s="325">
        <v>12</v>
      </c>
      <c r="B20" s="349" t="s">
        <v>136</v>
      </c>
      <c r="C20" s="327" t="s">
        <v>137</v>
      </c>
      <c r="D20" s="339" t="s">
        <v>138</v>
      </c>
      <c r="E20" s="350" t="s">
        <v>139</v>
      </c>
      <c r="F20" s="351" t="s">
        <v>27</v>
      </c>
      <c r="G20" s="351" t="s">
        <v>28</v>
      </c>
      <c r="H20" s="351" t="s">
        <v>29</v>
      </c>
      <c r="I20" s="330"/>
      <c r="J20" s="330"/>
      <c r="K20" s="330">
        <v>6.5</v>
      </c>
      <c r="L20" s="330"/>
      <c r="M20" s="330"/>
      <c r="N20" s="330"/>
      <c r="O20" s="330"/>
      <c r="P20" s="331">
        <v>0.8</v>
      </c>
      <c r="Q20" s="461" t="str">
        <f t="shared" si="0"/>
        <v>Yếu</v>
      </c>
      <c r="R20" s="443">
        <f t="shared" si="1"/>
        <v>0.8</v>
      </c>
    </row>
    <row r="21" spans="1:18" ht="21.75" customHeight="1" x14ac:dyDescent="0.25">
      <c r="A21" s="325">
        <v>13</v>
      </c>
      <c r="B21" s="326" t="s">
        <v>140</v>
      </c>
      <c r="C21" s="327" t="s">
        <v>141</v>
      </c>
      <c r="D21" s="339" t="s">
        <v>106</v>
      </c>
      <c r="E21" s="352" t="s">
        <v>142</v>
      </c>
      <c r="F21" s="329" t="s">
        <v>27</v>
      </c>
      <c r="G21" s="329" t="s">
        <v>28</v>
      </c>
      <c r="H21" s="329" t="s">
        <v>29</v>
      </c>
      <c r="I21" s="330">
        <v>8</v>
      </c>
      <c r="J21" s="330">
        <v>7</v>
      </c>
      <c r="K21" s="330">
        <v>6.3</v>
      </c>
      <c r="L21" s="330">
        <v>7.6</v>
      </c>
      <c r="M21" s="330">
        <v>6.3</v>
      </c>
      <c r="N21" s="330">
        <v>8.3000000000000007</v>
      </c>
      <c r="O21" s="330">
        <v>8.1999999999999993</v>
      </c>
      <c r="P21" s="331">
        <v>7.5</v>
      </c>
      <c r="Q21" s="461" t="str">
        <f t="shared" si="0"/>
        <v>Khá</v>
      </c>
      <c r="R21" s="443">
        <f t="shared" si="1"/>
        <v>7.5</v>
      </c>
    </row>
    <row r="22" spans="1:18" ht="21.75" customHeight="1" x14ac:dyDescent="0.25">
      <c r="A22" s="325">
        <v>14</v>
      </c>
      <c r="B22" s="326" t="s">
        <v>143</v>
      </c>
      <c r="C22" s="346" t="s">
        <v>144</v>
      </c>
      <c r="D22" s="346" t="s">
        <v>145</v>
      </c>
      <c r="E22" s="328" t="s">
        <v>146</v>
      </c>
      <c r="F22" s="329" t="s">
        <v>27</v>
      </c>
      <c r="G22" s="329" t="s">
        <v>28</v>
      </c>
      <c r="H22" s="329" t="s">
        <v>29</v>
      </c>
      <c r="I22" s="330">
        <v>6.6</v>
      </c>
      <c r="J22" s="330">
        <v>6.4</v>
      </c>
      <c r="K22" s="330">
        <v>7.3</v>
      </c>
      <c r="L22" s="330">
        <v>5</v>
      </c>
      <c r="M22" s="330">
        <v>7.7</v>
      </c>
      <c r="N22" s="330">
        <v>7.1</v>
      </c>
      <c r="O22" s="330">
        <v>7</v>
      </c>
      <c r="P22" s="331">
        <v>6.7</v>
      </c>
      <c r="Q22" s="461" t="str">
        <f t="shared" si="0"/>
        <v>TB khá</v>
      </c>
      <c r="R22" s="443">
        <f t="shared" si="1"/>
        <v>6.7</v>
      </c>
    </row>
    <row r="23" spans="1:18" ht="21.75" customHeight="1" x14ac:dyDescent="0.25">
      <c r="A23" s="325">
        <v>15</v>
      </c>
      <c r="B23" s="326" t="s">
        <v>147</v>
      </c>
      <c r="C23" s="327" t="s">
        <v>148</v>
      </c>
      <c r="D23" s="327" t="s">
        <v>149</v>
      </c>
      <c r="E23" s="328" t="s">
        <v>150</v>
      </c>
      <c r="F23" s="329" t="s">
        <v>27</v>
      </c>
      <c r="G23" s="329" t="s">
        <v>28</v>
      </c>
      <c r="H23" s="329" t="s">
        <v>29</v>
      </c>
      <c r="I23" s="330">
        <v>2.2999999999999998</v>
      </c>
      <c r="J23" s="330"/>
      <c r="K23" s="330"/>
      <c r="L23" s="330"/>
      <c r="M23" s="330">
        <v>6.3</v>
      </c>
      <c r="N23" s="330">
        <v>2.4</v>
      </c>
      <c r="O23" s="330"/>
      <c r="P23" s="331">
        <v>1.3</v>
      </c>
      <c r="Q23" s="461" t="str">
        <f t="shared" si="0"/>
        <v>Yếu</v>
      </c>
      <c r="R23" s="443">
        <f t="shared" si="1"/>
        <v>1.3</v>
      </c>
    </row>
    <row r="24" spans="1:18" ht="21.75" customHeight="1" x14ac:dyDescent="0.25">
      <c r="A24" s="325">
        <v>16</v>
      </c>
      <c r="B24" s="326" t="s">
        <v>151</v>
      </c>
      <c r="C24" s="327" t="s">
        <v>152</v>
      </c>
      <c r="D24" s="327" t="s">
        <v>153</v>
      </c>
      <c r="E24" s="328" t="s">
        <v>154</v>
      </c>
      <c r="F24" s="329" t="s">
        <v>27</v>
      </c>
      <c r="G24" s="329" t="s">
        <v>28</v>
      </c>
      <c r="H24" s="329" t="s">
        <v>29</v>
      </c>
      <c r="I24" s="330">
        <v>6.2</v>
      </c>
      <c r="J24" s="330">
        <v>6.9</v>
      </c>
      <c r="K24" s="330">
        <v>5.7</v>
      </c>
      <c r="L24" s="330">
        <v>5</v>
      </c>
      <c r="M24" s="330">
        <v>7</v>
      </c>
      <c r="N24" s="330">
        <v>7.7</v>
      </c>
      <c r="O24" s="330">
        <v>7.1</v>
      </c>
      <c r="P24" s="331">
        <v>6.6</v>
      </c>
      <c r="Q24" s="461" t="str">
        <f t="shared" si="0"/>
        <v>TB khá</v>
      </c>
      <c r="R24" s="443">
        <f t="shared" si="1"/>
        <v>6.6</v>
      </c>
    </row>
    <row r="25" spans="1:18" ht="21.75" customHeight="1" x14ac:dyDescent="0.25">
      <c r="A25" s="325">
        <v>17</v>
      </c>
      <c r="B25" s="326" t="s">
        <v>155</v>
      </c>
      <c r="C25" s="327" t="s">
        <v>156</v>
      </c>
      <c r="D25" s="327" t="s">
        <v>51</v>
      </c>
      <c r="E25" s="328" t="s">
        <v>157</v>
      </c>
      <c r="F25" s="329" t="s">
        <v>158</v>
      </c>
      <c r="G25" s="329" t="s">
        <v>28</v>
      </c>
      <c r="H25" s="329" t="s">
        <v>29</v>
      </c>
      <c r="I25" s="330" t="s">
        <v>159</v>
      </c>
      <c r="J25" s="330">
        <v>6.5</v>
      </c>
      <c r="K25" s="330">
        <v>6.4</v>
      </c>
      <c r="L25" s="330">
        <v>7.8</v>
      </c>
      <c r="M25" s="330" t="s">
        <v>159</v>
      </c>
      <c r="N25" s="330" t="s">
        <v>159</v>
      </c>
      <c r="O25" s="330">
        <v>7.6</v>
      </c>
      <c r="P25" s="331">
        <v>7.1181818181818182</v>
      </c>
      <c r="Q25" s="461" t="str">
        <f t="shared" si="0"/>
        <v>Khá</v>
      </c>
      <c r="R25" s="443">
        <f>(J25*3+K25*2+L25*2+O25*4)/11</f>
        <v>7.1181818181818182</v>
      </c>
    </row>
    <row r="26" spans="1:18" ht="21.75" customHeight="1" x14ac:dyDescent="0.25">
      <c r="A26" s="325">
        <v>18</v>
      </c>
      <c r="B26" s="326" t="s">
        <v>160</v>
      </c>
      <c r="C26" s="327" t="s">
        <v>161</v>
      </c>
      <c r="D26" s="327" t="s">
        <v>115</v>
      </c>
      <c r="E26" s="328" t="s">
        <v>162</v>
      </c>
      <c r="F26" s="329" t="s">
        <v>163</v>
      </c>
      <c r="G26" s="329" t="s">
        <v>28</v>
      </c>
      <c r="H26" s="329" t="s">
        <v>29</v>
      </c>
      <c r="I26" s="330" t="s">
        <v>159</v>
      </c>
      <c r="J26" s="330">
        <v>7.3</v>
      </c>
      <c r="K26" s="330">
        <v>7</v>
      </c>
      <c r="L26" s="330">
        <v>8.9</v>
      </c>
      <c r="M26" s="330" t="s">
        <v>159</v>
      </c>
      <c r="N26" s="330" t="s">
        <v>159</v>
      </c>
      <c r="O26" s="330">
        <v>7.5</v>
      </c>
      <c r="P26" s="331">
        <v>7.6090909090909093</v>
      </c>
      <c r="Q26" s="461" t="str">
        <f t="shared" si="0"/>
        <v>Khá</v>
      </c>
      <c r="R26" s="443">
        <f t="shared" ref="R26:R28" si="2">(J26*3+K26*2+L26*2+O26*4)/11</f>
        <v>7.6090909090909093</v>
      </c>
    </row>
    <row r="27" spans="1:18" ht="21.75" customHeight="1" x14ac:dyDescent="0.25">
      <c r="A27" s="325">
        <v>19</v>
      </c>
      <c r="B27" s="326" t="s">
        <v>164</v>
      </c>
      <c r="C27" s="327" t="s">
        <v>165</v>
      </c>
      <c r="D27" s="327" t="s">
        <v>166</v>
      </c>
      <c r="E27" s="328">
        <v>38028</v>
      </c>
      <c r="F27" s="329" t="s">
        <v>27</v>
      </c>
      <c r="G27" s="329" t="s">
        <v>28</v>
      </c>
      <c r="H27" s="329" t="s">
        <v>29</v>
      </c>
      <c r="I27" s="330" t="s">
        <v>159</v>
      </c>
      <c r="J27" s="330">
        <v>6.2</v>
      </c>
      <c r="K27" s="330">
        <v>6.3</v>
      </c>
      <c r="L27" s="330">
        <v>7.2</v>
      </c>
      <c r="M27" s="330" t="s">
        <v>159</v>
      </c>
      <c r="N27" s="330" t="s">
        <v>159</v>
      </c>
      <c r="O27" s="330">
        <v>7.8</v>
      </c>
      <c r="P27" s="331">
        <v>7</v>
      </c>
      <c r="Q27" s="461" t="str">
        <f>IF(P27&gt;=9,"Xuất sắc",IF(P27&gt;=8,"Giỏi",IF(P27&gt;=7,"Khá",IF(P27&gt;=6,"TB khá",IF(P27&gt;=5,"TB","Yếu")))))</f>
        <v>Khá</v>
      </c>
      <c r="R27" s="443">
        <f>ROUND((J27*3+K27*2+L27*2+O27*4)/11,1)</f>
        <v>7</v>
      </c>
    </row>
    <row r="28" spans="1:18" ht="21.75" customHeight="1" x14ac:dyDescent="0.25">
      <c r="A28" s="325">
        <v>20</v>
      </c>
      <c r="B28" s="326" t="s">
        <v>167</v>
      </c>
      <c r="C28" s="327" t="s">
        <v>168</v>
      </c>
      <c r="D28" s="327" t="s">
        <v>169</v>
      </c>
      <c r="E28" s="328" t="s">
        <v>170</v>
      </c>
      <c r="F28" s="329" t="s">
        <v>27</v>
      </c>
      <c r="G28" s="329" t="s">
        <v>28</v>
      </c>
      <c r="H28" s="329" t="s">
        <v>29</v>
      </c>
      <c r="I28" s="330" t="s">
        <v>159</v>
      </c>
      <c r="J28" s="330">
        <v>6.5</v>
      </c>
      <c r="K28" s="330">
        <v>6.8</v>
      </c>
      <c r="L28" s="330">
        <v>7.1</v>
      </c>
      <c r="M28" s="330" t="s">
        <v>159</v>
      </c>
      <c r="N28" s="330" t="s">
        <v>159</v>
      </c>
      <c r="O28" s="330">
        <v>7</v>
      </c>
      <c r="P28" s="331">
        <v>6.8454545454545448</v>
      </c>
      <c r="Q28" s="462" t="str">
        <f t="shared" si="0"/>
        <v>TB khá</v>
      </c>
      <c r="R28" s="443">
        <f t="shared" si="2"/>
        <v>6.8454545454545448</v>
      </c>
    </row>
    <row r="29" spans="1:18" x14ac:dyDescent="0.25">
      <c r="A29" s="9"/>
      <c r="B29" s="487" t="s">
        <v>65</v>
      </c>
      <c r="C29" s="487"/>
      <c r="D29" s="487"/>
      <c r="E29" s="487"/>
      <c r="F29" s="487"/>
      <c r="G29" s="487"/>
      <c r="H29" s="487"/>
      <c r="I29" s="69"/>
      <c r="L29" s="492" t="s">
        <v>64</v>
      </c>
      <c r="M29" s="492"/>
      <c r="N29" s="492"/>
      <c r="O29" s="492"/>
      <c r="P29" s="492"/>
      <c r="Q29" s="492"/>
      <c r="R29" s="492"/>
    </row>
    <row r="30" spans="1:18" x14ac:dyDescent="0.25">
      <c r="A30" s="9"/>
      <c r="B30" s="9"/>
      <c r="C30" s="469"/>
      <c r="D30" s="9"/>
      <c r="E30" s="9"/>
      <c r="F30" s="59"/>
      <c r="G30" s="59"/>
      <c r="H30" s="9"/>
      <c r="I30" s="69"/>
      <c r="L30" s="494" t="s">
        <v>66</v>
      </c>
      <c r="M30" s="494"/>
      <c r="N30" s="494"/>
      <c r="O30" s="494"/>
      <c r="P30" s="494"/>
      <c r="Q30" s="494"/>
    </row>
    <row r="31" spans="1:18" x14ac:dyDescent="0.25">
      <c r="A31" s="9"/>
      <c r="B31" s="9"/>
      <c r="C31" s="469"/>
      <c r="D31" s="9"/>
      <c r="E31" s="9"/>
      <c r="F31" s="59"/>
      <c r="G31" s="59"/>
      <c r="H31" s="9"/>
      <c r="I31" s="69"/>
      <c r="L31" s="494" t="s">
        <v>67</v>
      </c>
      <c r="M31" s="494"/>
      <c r="N31" s="494"/>
      <c r="O31" s="494"/>
      <c r="P31" s="494"/>
      <c r="Q31" s="494"/>
    </row>
    <row r="32" spans="1:18" x14ac:dyDescent="0.25">
      <c r="A32" s="9"/>
      <c r="B32" s="9"/>
      <c r="C32" s="469"/>
      <c r="D32" s="9"/>
      <c r="E32" s="9"/>
      <c r="F32" s="59"/>
      <c r="G32" s="59"/>
      <c r="H32" s="9"/>
      <c r="I32" s="69"/>
      <c r="L32" s="36"/>
      <c r="M32" s="59"/>
      <c r="N32" s="59"/>
      <c r="O32" s="19"/>
    </row>
    <row r="33" spans="1:17" x14ac:dyDescent="0.25">
      <c r="A33" s="9"/>
      <c r="B33" s="9"/>
      <c r="C33" s="469"/>
      <c r="D33" s="9"/>
      <c r="E33" s="9"/>
      <c r="F33" s="59"/>
      <c r="G33" s="59"/>
      <c r="H33" s="9"/>
      <c r="I33" s="69"/>
      <c r="L33" s="9"/>
      <c r="M33" s="59"/>
      <c r="N33" s="59"/>
      <c r="O33" s="19"/>
    </row>
    <row r="34" spans="1:17" x14ac:dyDescent="0.25">
      <c r="A34" s="9"/>
      <c r="B34" s="487" t="s">
        <v>68</v>
      </c>
      <c r="C34" s="487"/>
      <c r="D34" s="487"/>
      <c r="E34" s="487"/>
      <c r="F34" s="487"/>
      <c r="G34" s="487"/>
      <c r="H34" s="487"/>
      <c r="I34" s="69"/>
      <c r="L34" s="487" t="s">
        <v>69</v>
      </c>
      <c r="M34" s="487"/>
      <c r="N34" s="487"/>
      <c r="O34" s="487"/>
      <c r="P34" s="487"/>
      <c r="Q34" s="487"/>
    </row>
    <row r="35" spans="1:17" x14ac:dyDescent="0.25">
      <c r="A35" s="9"/>
      <c r="D35" s="9"/>
      <c r="E35" s="9"/>
      <c r="F35" s="469"/>
      <c r="G35" s="469"/>
      <c r="H35" s="469"/>
      <c r="I35" s="69"/>
      <c r="P35" s="487"/>
      <c r="Q35" s="487"/>
    </row>
    <row r="39" spans="1:17" x14ac:dyDescent="0.25">
      <c r="B39" s="448" t="s">
        <v>70</v>
      </c>
      <c r="C39" s="449" t="s">
        <v>71</v>
      </c>
      <c r="D39" s="450" t="s">
        <v>72</v>
      </c>
    </row>
    <row r="40" spans="1:17" x14ac:dyDescent="0.25">
      <c r="B40" s="451" t="s">
        <v>73</v>
      </c>
      <c r="C40" s="419">
        <f>COUNTIF(Q$9:Q$28,"Xuất sắc")</f>
        <v>0</v>
      </c>
      <c r="D40" s="452">
        <f>C40*100/20</f>
        <v>0</v>
      </c>
    </row>
    <row r="41" spans="1:17" x14ac:dyDescent="0.25">
      <c r="B41" s="453" t="s">
        <v>74</v>
      </c>
      <c r="C41" s="419">
        <f>COUNTIF(Q$9:Q$28,"gIỎI")</f>
        <v>1</v>
      </c>
      <c r="D41" s="452">
        <f t="shared" ref="D41:D45" si="3">C41*100/20</f>
        <v>5</v>
      </c>
    </row>
    <row r="42" spans="1:17" x14ac:dyDescent="0.25">
      <c r="B42" s="454" t="s">
        <v>75</v>
      </c>
      <c r="C42" s="419">
        <f>COUNTIF(Q$9:Q$28,"KHÁ")</f>
        <v>10</v>
      </c>
      <c r="D42" s="452">
        <f t="shared" si="3"/>
        <v>50</v>
      </c>
    </row>
    <row r="43" spans="1:17" x14ac:dyDescent="0.25">
      <c r="B43" s="454" t="s">
        <v>76</v>
      </c>
      <c r="C43" s="419">
        <f>COUNTIF(Q$9:Q$28,"TB KHÁ")</f>
        <v>6</v>
      </c>
      <c r="D43" s="452">
        <f t="shared" si="3"/>
        <v>30</v>
      </c>
    </row>
    <row r="44" spans="1:17" x14ac:dyDescent="0.25">
      <c r="B44" s="453" t="s">
        <v>77</v>
      </c>
      <c r="C44" s="419">
        <f>COUNTIF(Q$9:Q$28,"TB")</f>
        <v>0</v>
      </c>
      <c r="D44" s="452">
        <f t="shared" si="3"/>
        <v>0</v>
      </c>
    </row>
    <row r="45" spans="1:17" x14ac:dyDescent="0.25">
      <c r="B45" s="455" t="s">
        <v>78</v>
      </c>
      <c r="C45" s="419">
        <f>COUNTIF(Q$9:Q$28,"YẾU")</f>
        <v>3</v>
      </c>
      <c r="D45" s="452">
        <f t="shared" si="3"/>
        <v>15</v>
      </c>
    </row>
    <row r="46" spans="1:17" x14ac:dyDescent="0.25">
      <c r="B46" s="456" t="s">
        <v>79</v>
      </c>
      <c r="C46" s="457">
        <f>SUM(C40:C45)</f>
        <v>20</v>
      </c>
      <c r="D46" s="457">
        <f>SUM(D40:D45)</f>
        <v>100</v>
      </c>
    </row>
  </sheetData>
  <mergeCells count="14">
    <mergeCell ref="A5:Q5"/>
    <mergeCell ref="A1:H1"/>
    <mergeCell ref="A2:H2"/>
    <mergeCell ref="A3:H3"/>
    <mergeCell ref="I1:Q1"/>
    <mergeCell ref="I2:Q2"/>
    <mergeCell ref="P35:Q35"/>
    <mergeCell ref="A6:Q6"/>
    <mergeCell ref="B29:H29"/>
    <mergeCell ref="B34:H34"/>
    <mergeCell ref="L30:Q30"/>
    <mergeCell ref="L31:Q31"/>
    <mergeCell ref="L34:Q34"/>
    <mergeCell ref="L29:R29"/>
  </mergeCells>
  <conditionalFormatting sqref="H9:P28">
    <cfRule type="cellIs" dxfId="148" priority="36" stopIfTrue="1" operator="lessThan">
      <formula>5</formula>
    </cfRule>
  </conditionalFormatting>
  <conditionalFormatting sqref="L9:N28 P9:P28">
    <cfRule type="cellIs" dxfId="147" priority="37" stopIfTrue="1" operator="lessThan">
      <formula>5</formula>
    </cfRule>
  </conditionalFormatting>
  <conditionalFormatting sqref="H9:H28">
    <cfRule type="cellIs" dxfId="146" priority="35" stopIfTrue="1" operator="lessThan">
      <formula>5</formula>
    </cfRule>
  </conditionalFormatting>
  <conditionalFormatting sqref="A2">
    <cfRule type="cellIs" dxfId="145" priority="20" stopIfTrue="1" operator="lessThan">
      <formula>5</formula>
    </cfRule>
  </conditionalFormatting>
  <conditionalFormatting sqref="A3:A4">
    <cfRule type="cellIs" dxfId="144" priority="19" stopIfTrue="1" operator="lessThan">
      <formula>5</formula>
    </cfRule>
  </conditionalFormatting>
  <conditionalFormatting sqref="I9:P28">
    <cfRule type="cellIs" dxfId="143" priority="16" stopIfTrue="1" operator="lessThan">
      <formula>5</formula>
    </cfRule>
    <cfRule type="cellIs" dxfId="142" priority="17" stopIfTrue="1" operator="lessThan">
      <formula>5</formula>
    </cfRule>
    <cfRule type="cellIs" dxfId="141" priority="18" stopIfTrue="1" operator="lessThan">
      <formula>5</formula>
    </cfRule>
  </conditionalFormatting>
  <conditionalFormatting sqref="I9:P28">
    <cfRule type="cellIs" dxfId="140" priority="15" stopIfTrue="1" operator="lessThan">
      <formula>5</formula>
    </cfRule>
  </conditionalFormatting>
  <conditionalFormatting sqref="R9:R28">
    <cfRule type="cellIs" dxfId="139" priority="13" stopIfTrue="1" operator="lessThan">
      <formula>5</formula>
    </cfRule>
  </conditionalFormatting>
  <conditionalFormatting sqref="R9:R28">
    <cfRule type="cellIs" dxfId="138" priority="14" stopIfTrue="1" operator="lessThan">
      <formula>5</formula>
    </cfRule>
  </conditionalFormatting>
  <conditionalFormatting sqref="Q9:Q28">
    <cfRule type="cellIs" dxfId="137" priority="12" stopIfTrue="1" operator="lessThan">
      <formula>5</formula>
    </cfRule>
  </conditionalFormatting>
  <conditionalFormatting sqref="Q9:Q28">
    <cfRule type="cellIs" dxfId="136" priority="11" stopIfTrue="1" operator="lessThan">
      <formula>5</formula>
    </cfRule>
  </conditionalFormatting>
  <conditionalFormatting sqref="Q9:Q28">
    <cfRule type="cellIs" dxfId="135" priority="10" stopIfTrue="1" operator="lessThan">
      <formula>5</formula>
    </cfRule>
  </conditionalFormatting>
  <conditionalFormatting sqref="Q9:Q28">
    <cfRule type="cellIs" dxfId="134" priority="9" stopIfTrue="1" operator="lessThan">
      <formula>5</formula>
    </cfRule>
  </conditionalFormatting>
  <conditionalFormatting sqref="Q9:Q28">
    <cfRule type="cellIs" dxfId="133" priority="8" stopIfTrue="1" operator="lessThan">
      <formula>5</formula>
    </cfRule>
  </conditionalFormatting>
  <conditionalFormatting sqref="Q9:Q28">
    <cfRule type="cellIs" priority="1" stopIfTrue="1" operator="greaterThan">
      <formula>5</formula>
    </cfRule>
    <cfRule type="cellIs" dxfId="132" priority="2" stopIfTrue="1" operator="lessThan">
      <formula>5</formula>
    </cfRule>
    <cfRule type="cellIs" dxfId="131" priority="3" stopIfTrue="1" operator="greaterThan">
      <formula>5</formula>
    </cfRule>
    <cfRule type="cellIs" dxfId="130" priority="4" stopIfTrue="1" operator="greaterThan">
      <formula>5</formula>
    </cfRule>
    <cfRule type="cellIs" dxfId="129" priority="5" stopIfTrue="1" operator="greaterThan">
      <formula>5</formula>
    </cfRule>
    <cfRule type="cellIs" dxfId="128" priority="6" stopIfTrue="1" operator="greaterThan">
      <formula>5</formula>
    </cfRule>
    <cfRule type="cellIs" dxfId="127" priority="7" stopIfTrue="1" operator="greaterThan">
      <formula>5</formula>
    </cfRule>
  </conditionalFormatting>
  <pageMargins left="0.45" right="0.2" top="0.25" bottom="0.2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opLeftCell="A5" workbookViewId="0">
      <selection activeCell="J10" sqref="J10"/>
    </sheetView>
  </sheetViews>
  <sheetFormatPr defaultColWidth="4.625" defaultRowHeight="15.75" x14ac:dyDescent="0.25"/>
  <cols>
    <col min="1" max="1" width="3.125" style="120" customWidth="1"/>
    <col min="2" max="2" width="10.625" style="120" customWidth="1"/>
    <col min="3" max="3" width="14.375" style="120" customWidth="1"/>
    <col min="4" max="4" width="6.875" style="120" customWidth="1"/>
    <col min="5" max="5" width="9.875" style="120" hidden="1" customWidth="1"/>
    <col min="6" max="6" width="8.5" style="120" hidden="1" customWidth="1"/>
    <col min="7" max="7" width="7.125" style="120" hidden="1" customWidth="1"/>
    <col min="8" max="8" width="6.875" style="120" hidden="1" customWidth="1"/>
    <col min="9" max="10" width="4.5" style="122" customWidth="1"/>
    <col min="11" max="11" width="4.5" style="121" customWidth="1"/>
    <col min="12" max="12" width="4.5" style="123" customWidth="1"/>
    <col min="13" max="13" width="4.5" style="124" customWidth="1"/>
    <col min="14" max="14" width="4.5" style="123" customWidth="1"/>
    <col min="15" max="16" width="4.5" style="120" customWidth="1"/>
    <col min="17" max="17" width="4.5" style="125" customWidth="1"/>
    <col min="18" max="21" width="4.5" style="120" customWidth="1"/>
    <col min="22" max="22" width="4.5" style="125" customWidth="1"/>
    <col min="23" max="23" width="4.5" style="129" customWidth="1"/>
    <col min="24" max="29" width="4.5" style="120" customWidth="1"/>
    <col min="30" max="30" width="0" style="120" hidden="1" customWidth="1"/>
    <col min="31" max="16384" width="4.625" style="120"/>
  </cols>
  <sheetData>
    <row r="1" spans="1:32" ht="18" customHeight="1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26"/>
      <c r="L1" s="26"/>
      <c r="M1" s="26"/>
      <c r="N1" s="26"/>
      <c r="O1" s="26"/>
      <c r="P1" s="26"/>
      <c r="Q1" s="26"/>
      <c r="R1" s="26"/>
      <c r="S1" s="490" t="s">
        <v>1</v>
      </c>
      <c r="T1" s="490"/>
      <c r="U1" s="490"/>
      <c r="V1" s="490"/>
      <c r="W1" s="490"/>
      <c r="X1" s="490"/>
      <c r="Y1" s="490"/>
      <c r="Z1" s="490"/>
      <c r="AA1" s="490"/>
      <c r="AB1" s="490"/>
      <c r="AC1" s="490"/>
    </row>
    <row r="2" spans="1:32" ht="18" customHeight="1" x14ac:dyDescent="0.25">
      <c r="A2" s="490" t="s">
        <v>171</v>
      </c>
      <c r="B2" s="490"/>
      <c r="C2" s="490"/>
      <c r="D2" s="490"/>
      <c r="E2" s="490"/>
      <c r="F2" s="490"/>
      <c r="G2" s="490"/>
      <c r="H2" s="490"/>
      <c r="I2" s="490"/>
      <c r="J2" s="490"/>
      <c r="K2" s="53"/>
      <c r="L2" s="53"/>
      <c r="M2" s="53"/>
      <c r="N2" s="53"/>
      <c r="O2" s="53"/>
      <c r="P2" s="53"/>
      <c r="Q2" s="53"/>
      <c r="R2" s="53"/>
      <c r="S2" s="490" t="s">
        <v>3</v>
      </c>
      <c r="T2" s="490"/>
      <c r="U2" s="490"/>
      <c r="V2" s="490"/>
      <c r="W2" s="490"/>
      <c r="X2" s="490"/>
      <c r="Y2" s="490"/>
      <c r="Z2" s="490"/>
      <c r="AA2" s="490"/>
      <c r="AB2" s="490"/>
      <c r="AC2" s="490"/>
    </row>
    <row r="3" spans="1:32" ht="18" customHeight="1" x14ac:dyDescent="0.25">
      <c r="A3" s="490" t="s">
        <v>172</v>
      </c>
      <c r="B3" s="490"/>
      <c r="C3" s="490"/>
      <c r="D3" s="490"/>
      <c r="E3" s="490"/>
      <c r="F3" s="490"/>
      <c r="G3" s="490"/>
      <c r="H3" s="490"/>
      <c r="I3" s="490"/>
      <c r="J3" s="490"/>
      <c r="K3" s="163"/>
      <c r="L3" s="189"/>
      <c r="M3" s="190"/>
      <c r="N3" s="189"/>
      <c r="O3" s="163"/>
      <c r="P3" s="127"/>
      <c r="Q3" s="158"/>
      <c r="R3" s="127"/>
      <c r="S3" s="127"/>
      <c r="T3" s="127"/>
      <c r="U3" s="127"/>
      <c r="V3" s="158"/>
      <c r="W3" s="126"/>
      <c r="X3" s="127"/>
      <c r="Y3" s="127"/>
      <c r="Z3" s="191"/>
      <c r="AA3" s="191"/>
      <c r="AB3" s="191"/>
      <c r="AC3" s="127"/>
      <c r="AD3" s="127"/>
      <c r="AE3" s="127"/>
      <c r="AF3" s="127"/>
    </row>
    <row r="4" spans="1:32" ht="18" customHeight="1" x14ac:dyDescent="0.3">
      <c r="A4" s="471"/>
      <c r="B4" s="471"/>
      <c r="C4" s="471"/>
      <c r="D4" s="471"/>
      <c r="E4" s="471"/>
      <c r="F4" s="471"/>
      <c r="G4" s="471"/>
      <c r="H4" s="471"/>
      <c r="I4" s="471"/>
      <c r="J4" s="471"/>
      <c r="O4" s="121"/>
      <c r="W4" s="126"/>
      <c r="X4" s="127"/>
      <c r="Y4" s="127"/>
      <c r="Z4" s="128"/>
      <c r="AA4" s="128"/>
      <c r="AB4" s="128"/>
      <c r="AC4" s="127"/>
      <c r="AD4" s="127"/>
      <c r="AE4" s="127"/>
      <c r="AF4" s="127"/>
    </row>
    <row r="5" spans="1:32" ht="22.5" customHeight="1" x14ac:dyDescent="0.25">
      <c r="A5" s="496" t="s">
        <v>173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</row>
    <row r="6" spans="1:32" ht="24" customHeight="1" x14ac:dyDescent="0.3">
      <c r="A6" s="495" t="s">
        <v>174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</row>
    <row r="7" spans="1:32" ht="179.25" customHeight="1" x14ac:dyDescent="0.25">
      <c r="A7" s="130" t="s">
        <v>7</v>
      </c>
      <c r="B7" s="131" t="s">
        <v>8</v>
      </c>
      <c r="C7" s="132" t="s">
        <v>9</v>
      </c>
      <c r="D7" s="132" t="s">
        <v>10</v>
      </c>
      <c r="E7" s="132" t="s">
        <v>11</v>
      </c>
      <c r="F7" s="132" t="s">
        <v>12</v>
      </c>
      <c r="G7" s="33" t="s">
        <v>14</v>
      </c>
      <c r="H7" s="33" t="s">
        <v>13</v>
      </c>
      <c r="I7" s="199" t="s">
        <v>175</v>
      </c>
      <c r="J7" s="200" t="s">
        <v>176</v>
      </c>
      <c r="K7" s="134" t="s">
        <v>177</v>
      </c>
      <c r="L7" s="201" t="s">
        <v>178</v>
      </c>
      <c r="M7" s="134" t="s">
        <v>179</v>
      </c>
      <c r="N7" s="134" t="s">
        <v>180</v>
      </c>
      <c r="O7" s="134" t="s">
        <v>181</v>
      </c>
      <c r="P7" s="134" t="s">
        <v>182</v>
      </c>
      <c r="Q7" s="135" t="s">
        <v>183</v>
      </c>
      <c r="R7" s="135" t="s">
        <v>184</v>
      </c>
      <c r="S7" s="134" t="s">
        <v>185</v>
      </c>
      <c r="T7" s="135" t="s">
        <v>186</v>
      </c>
      <c r="U7" s="135" t="s">
        <v>85</v>
      </c>
      <c r="V7" s="135" t="s">
        <v>187</v>
      </c>
      <c r="W7" s="135" t="s">
        <v>188</v>
      </c>
      <c r="X7" s="135" t="s">
        <v>189</v>
      </c>
      <c r="Y7" s="136" t="s">
        <v>190</v>
      </c>
      <c r="Z7" s="136" t="s">
        <v>191</v>
      </c>
      <c r="AA7" s="135" t="s">
        <v>192</v>
      </c>
      <c r="AB7" s="136" t="s">
        <v>193</v>
      </c>
      <c r="AC7" s="133" t="s">
        <v>194</v>
      </c>
    </row>
    <row r="8" spans="1:32" x14ac:dyDescent="0.25">
      <c r="A8" s="137"/>
      <c r="B8" s="137"/>
      <c r="C8" s="137"/>
      <c r="D8" s="137"/>
      <c r="E8" s="137"/>
      <c r="F8" s="137"/>
      <c r="G8" s="138"/>
      <c r="H8" s="138"/>
      <c r="I8" s="5">
        <v>1</v>
      </c>
      <c r="J8" s="5">
        <v>1</v>
      </c>
      <c r="K8" s="11">
        <v>2</v>
      </c>
      <c r="L8" s="5">
        <v>1</v>
      </c>
      <c r="M8" s="5">
        <v>3</v>
      </c>
      <c r="N8" s="5">
        <v>1</v>
      </c>
      <c r="O8" s="139">
        <v>2</v>
      </c>
      <c r="P8" s="140">
        <v>4</v>
      </c>
      <c r="Q8" s="139">
        <v>2</v>
      </c>
      <c r="R8" s="139">
        <v>2</v>
      </c>
      <c r="S8" s="139">
        <v>3</v>
      </c>
      <c r="T8" s="140">
        <v>2</v>
      </c>
      <c r="U8" s="140">
        <v>2</v>
      </c>
      <c r="V8" s="140">
        <v>2</v>
      </c>
      <c r="W8" s="141">
        <v>5</v>
      </c>
      <c r="X8" s="139">
        <v>2</v>
      </c>
      <c r="Y8" s="139">
        <v>3</v>
      </c>
      <c r="Z8" s="139">
        <v>5</v>
      </c>
      <c r="AA8" s="139">
        <v>3</v>
      </c>
      <c r="AB8" s="142">
        <v>7</v>
      </c>
      <c r="AC8" s="192"/>
    </row>
    <row r="9" spans="1:32" x14ac:dyDescent="0.25">
      <c r="A9" s="144">
        <v>1</v>
      </c>
      <c r="B9" s="76" t="s">
        <v>195</v>
      </c>
      <c r="C9" s="77" t="s">
        <v>196</v>
      </c>
      <c r="D9" s="78" t="s">
        <v>197</v>
      </c>
      <c r="E9" s="164" t="s">
        <v>198</v>
      </c>
      <c r="F9" s="80" t="s">
        <v>27</v>
      </c>
      <c r="G9" s="80" t="s">
        <v>28</v>
      </c>
      <c r="H9" s="80" t="s">
        <v>199</v>
      </c>
      <c r="I9" s="178">
        <v>8.6</v>
      </c>
      <c r="J9" s="179">
        <v>6.4</v>
      </c>
      <c r="K9" s="180">
        <v>6.4</v>
      </c>
      <c r="L9" s="72">
        <v>5.4</v>
      </c>
      <c r="M9" s="180">
        <v>5.9</v>
      </c>
      <c r="N9" s="72">
        <v>6.2</v>
      </c>
      <c r="O9" s="181">
        <v>0</v>
      </c>
      <c r="P9" s="181">
        <v>0</v>
      </c>
      <c r="Q9" s="181"/>
      <c r="R9" s="182"/>
      <c r="S9" s="180">
        <v>2.2999999999999998</v>
      </c>
      <c r="T9" s="183"/>
      <c r="U9" s="183"/>
      <c r="V9" s="183"/>
      <c r="W9" s="184"/>
      <c r="X9" s="180"/>
      <c r="Y9" s="180"/>
      <c r="Z9" s="180"/>
      <c r="AA9" s="180"/>
      <c r="AB9" s="185"/>
      <c r="AC9" s="149"/>
      <c r="AD9" s="150">
        <f t="shared" ref="AD9:AD15" si="0">ROUND(SUMPRODUCT(K9:AB9,$K$8:$AB$8)/SUM($K$8:$AB$8),1)</f>
        <v>1</v>
      </c>
    </row>
    <row r="10" spans="1:32" x14ac:dyDescent="0.25">
      <c r="A10" s="144">
        <v>2</v>
      </c>
      <c r="B10" s="81" t="s">
        <v>155</v>
      </c>
      <c r="C10" s="82" t="s">
        <v>156</v>
      </c>
      <c r="D10" s="83" t="s">
        <v>51</v>
      </c>
      <c r="E10" s="84" t="s">
        <v>157</v>
      </c>
      <c r="F10" s="85" t="s">
        <v>158</v>
      </c>
      <c r="G10" s="85" t="s">
        <v>28</v>
      </c>
      <c r="H10" s="85" t="s">
        <v>29</v>
      </c>
      <c r="I10" s="25">
        <v>8.6</v>
      </c>
      <c r="J10" s="6">
        <v>7</v>
      </c>
      <c r="K10" s="10">
        <v>7</v>
      </c>
      <c r="L10" s="64">
        <v>7.7</v>
      </c>
      <c r="M10" s="10">
        <v>8.6999999999999993</v>
      </c>
      <c r="N10" s="64">
        <v>7.2</v>
      </c>
      <c r="O10" s="10">
        <v>6.7</v>
      </c>
      <c r="P10" s="145">
        <v>7.4</v>
      </c>
      <c r="Q10" s="10"/>
      <c r="R10" s="10"/>
      <c r="S10" s="10">
        <v>7.3</v>
      </c>
      <c r="T10" s="147"/>
      <c r="U10" s="147"/>
      <c r="V10" s="147"/>
      <c r="W10" s="56"/>
      <c r="X10" s="10"/>
      <c r="Y10" s="10"/>
      <c r="Z10" s="10"/>
      <c r="AA10" s="10"/>
      <c r="AB10" s="57"/>
      <c r="AC10" s="149"/>
      <c r="AD10" s="150">
        <f t="shared" si="0"/>
        <v>2.4</v>
      </c>
    </row>
    <row r="11" spans="1:32" x14ac:dyDescent="0.25">
      <c r="A11" s="144">
        <v>3</v>
      </c>
      <c r="B11" s="81" t="s">
        <v>164</v>
      </c>
      <c r="C11" s="82" t="s">
        <v>165</v>
      </c>
      <c r="D11" s="83" t="s">
        <v>166</v>
      </c>
      <c r="E11" s="112" t="s">
        <v>200</v>
      </c>
      <c r="F11" s="85" t="s">
        <v>98</v>
      </c>
      <c r="G11" s="85" t="s">
        <v>108</v>
      </c>
      <c r="H11" s="85" t="s">
        <v>199</v>
      </c>
      <c r="I11" s="25">
        <v>7.9</v>
      </c>
      <c r="J11" s="6">
        <v>5.5</v>
      </c>
      <c r="K11" s="10">
        <v>5.5</v>
      </c>
      <c r="L11" s="64">
        <v>5.7</v>
      </c>
      <c r="M11" s="10">
        <v>4.5</v>
      </c>
      <c r="N11" s="64">
        <v>6.4</v>
      </c>
      <c r="O11" s="10">
        <v>5.0999999999999996</v>
      </c>
      <c r="P11" s="145">
        <v>6.4</v>
      </c>
      <c r="Q11" s="10"/>
      <c r="R11" s="10"/>
      <c r="S11" s="10">
        <v>7</v>
      </c>
      <c r="T11" s="147"/>
      <c r="U11" s="147"/>
      <c r="V11" s="147"/>
      <c r="W11" s="56"/>
      <c r="X11" s="10"/>
      <c r="Y11" s="10"/>
      <c r="Z11" s="10"/>
      <c r="AA11" s="10"/>
      <c r="AB11" s="57"/>
      <c r="AC11" s="149"/>
      <c r="AD11" s="150">
        <f t="shared" si="0"/>
        <v>1.8</v>
      </c>
    </row>
    <row r="12" spans="1:32" x14ac:dyDescent="0.25">
      <c r="A12" s="144">
        <v>4</v>
      </c>
      <c r="B12" s="81" t="s">
        <v>201</v>
      </c>
      <c r="C12" s="82" t="s">
        <v>202</v>
      </c>
      <c r="D12" s="83" t="s">
        <v>127</v>
      </c>
      <c r="E12" s="84" t="s">
        <v>203</v>
      </c>
      <c r="F12" s="85" t="s">
        <v>98</v>
      </c>
      <c r="G12" s="85" t="s">
        <v>28</v>
      </c>
      <c r="H12" s="85" t="s">
        <v>199</v>
      </c>
      <c r="I12" s="147">
        <v>8.5</v>
      </c>
      <c r="J12" s="6">
        <v>5.5</v>
      </c>
      <c r="K12" s="10">
        <v>5.8</v>
      </c>
      <c r="L12" s="64">
        <v>8.1</v>
      </c>
      <c r="M12" s="10">
        <v>7.1</v>
      </c>
      <c r="N12" s="64">
        <v>7.4</v>
      </c>
      <c r="O12" s="10">
        <v>0</v>
      </c>
      <c r="P12" s="145">
        <v>0</v>
      </c>
      <c r="Q12" s="10"/>
      <c r="R12" s="146"/>
      <c r="S12" s="10">
        <v>2.1</v>
      </c>
      <c r="T12" s="147"/>
      <c r="U12" s="147"/>
      <c r="V12" s="147"/>
      <c r="W12" s="56"/>
      <c r="X12" s="10"/>
      <c r="Y12" s="10"/>
      <c r="Z12" s="10"/>
      <c r="AA12" s="10"/>
      <c r="AB12" s="57"/>
      <c r="AC12" s="149"/>
      <c r="AD12" s="150">
        <f t="shared" si="0"/>
        <v>1.1000000000000001</v>
      </c>
    </row>
    <row r="13" spans="1:32" x14ac:dyDescent="0.25">
      <c r="A13" s="144">
        <v>5</v>
      </c>
      <c r="B13" s="202" t="s">
        <v>204</v>
      </c>
      <c r="C13" s="205" t="s">
        <v>205</v>
      </c>
      <c r="D13" s="206" t="s">
        <v>206</v>
      </c>
      <c r="E13" s="81" t="s">
        <v>207</v>
      </c>
      <c r="F13" s="85" t="s">
        <v>27</v>
      </c>
      <c r="G13" s="81" t="s">
        <v>28</v>
      </c>
      <c r="H13" s="81" t="s">
        <v>199</v>
      </c>
      <c r="I13" s="25"/>
      <c r="J13" s="6"/>
      <c r="K13" s="10"/>
      <c r="L13" s="64"/>
      <c r="M13" s="10"/>
      <c r="N13" s="64"/>
      <c r="O13" s="10"/>
      <c r="P13" s="145"/>
      <c r="Q13" s="10"/>
      <c r="R13" s="10"/>
      <c r="S13" s="10"/>
      <c r="T13" s="147"/>
      <c r="U13" s="147"/>
      <c r="V13" s="147"/>
      <c r="W13" s="56"/>
      <c r="X13" s="10"/>
      <c r="Y13" s="10"/>
      <c r="Z13" s="10"/>
      <c r="AA13" s="10"/>
      <c r="AB13" s="57"/>
      <c r="AC13" s="149"/>
      <c r="AD13" s="150">
        <f t="shared" si="0"/>
        <v>0</v>
      </c>
    </row>
    <row r="14" spans="1:32" x14ac:dyDescent="0.25">
      <c r="A14" s="151">
        <v>6</v>
      </c>
      <c r="B14" s="81" t="s">
        <v>167</v>
      </c>
      <c r="C14" s="109" t="s">
        <v>168</v>
      </c>
      <c r="D14" s="110" t="s">
        <v>169</v>
      </c>
      <c r="E14" s="167" t="s">
        <v>208</v>
      </c>
      <c r="F14" s="119" t="s">
        <v>209</v>
      </c>
      <c r="G14" s="119" t="s">
        <v>28</v>
      </c>
      <c r="H14" s="119" t="s">
        <v>199</v>
      </c>
      <c r="I14" s="25">
        <v>8.6999999999999993</v>
      </c>
      <c r="J14" s="6">
        <v>7.1</v>
      </c>
      <c r="K14" s="10">
        <v>6.8</v>
      </c>
      <c r="L14" s="64">
        <v>6.9</v>
      </c>
      <c r="M14" s="10">
        <v>7.8</v>
      </c>
      <c r="N14" s="64">
        <v>6</v>
      </c>
      <c r="O14" s="10">
        <v>7.6</v>
      </c>
      <c r="P14" s="145">
        <v>5</v>
      </c>
      <c r="Q14" s="10"/>
      <c r="R14" s="10"/>
      <c r="S14" s="10">
        <v>7.1</v>
      </c>
      <c r="T14" s="147"/>
      <c r="U14" s="147"/>
      <c r="V14" s="147"/>
      <c r="W14" s="56"/>
      <c r="X14" s="10"/>
      <c r="Y14" s="10"/>
      <c r="Z14" s="10"/>
      <c r="AA14" s="10"/>
      <c r="AB14" s="57"/>
      <c r="AC14" s="149"/>
      <c r="AD14" s="150">
        <f t="shared" si="0"/>
        <v>2.1</v>
      </c>
    </row>
    <row r="15" spans="1:32" x14ac:dyDescent="0.25">
      <c r="A15" s="151">
        <v>7</v>
      </c>
      <c r="B15" s="81" t="s">
        <v>210</v>
      </c>
      <c r="C15" s="165" t="s">
        <v>211</v>
      </c>
      <c r="D15" s="166" t="s">
        <v>212</v>
      </c>
      <c r="E15" s="195"/>
      <c r="F15" s="196"/>
      <c r="G15" s="196"/>
      <c r="H15" s="196"/>
      <c r="I15" s="25">
        <v>9.9</v>
      </c>
      <c r="J15" s="6">
        <v>7.9</v>
      </c>
      <c r="K15" s="10">
        <v>7.9</v>
      </c>
      <c r="L15" s="64">
        <v>7.8</v>
      </c>
      <c r="M15" s="10">
        <v>8.5</v>
      </c>
      <c r="N15" s="64">
        <v>7.4</v>
      </c>
      <c r="O15" s="10">
        <v>7.9</v>
      </c>
      <c r="P15" s="145">
        <v>7.4</v>
      </c>
      <c r="Q15" s="10"/>
      <c r="R15" s="10"/>
      <c r="S15" s="10">
        <v>8.6</v>
      </c>
      <c r="T15" s="147"/>
      <c r="U15" s="147"/>
      <c r="V15" s="147"/>
      <c r="W15" s="56"/>
      <c r="X15" s="10"/>
      <c r="Y15" s="10"/>
      <c r="Z15" s="10"/>
      <c r="AA15" s="10"/>
      <c r="AB15" s="57"/>
      <c r="AC15" s="149"/>
      <c r="AD15" s="150">
        <f t="shared" si="0"/>
        <v>2.5</v>
      </c>
      <c r="AE15" s="120" t="s">
        <v>213</v>
      </c>
    </row>
    <row r="16" spans="1:32" x14ac:dyDescent="0.25">
      <c r="A16" s="151">
        <v>8</v>
      </c>
      <c r="B16" s="96" t="s">
        <v>160</v>
      </c>
      <c r="C16" s="114" t="s">
        <v>161</v>
      </c>
      <c r="D16" s="115" t="s">
        <v>115</v>
      </c>
      <c r="E16" s="197"/>
      <c r="F16" s="198"/>
      <c r="G16" s="198"/>
      <c r="H16" s="198"/>
      <c r="I16" s="28">
        <v>8.6999999999999993</v>
      </c>
      <c r="J16" s="14" t="s">
        <v>214</v>
      </c>
      <c r="K16" s="34" t="s">
        <v>214</v>
      </c>
      <c r="L16" s="66">
        <v>8.5</v>
      </c>
      <c r="M16" s="34"/>
      <c r="N16" s="66">
        <v>7</v>
      </c>
      <c r="O16" s="34">
        <v>7.1</v>
      </c>
      <c r="P16" s="152">
        <v>8.1999999999999993</v>
      </c>
      <c r="Q16" s="34"/>
      <c r="R16" s="34"/>
      <c r="S16" s="34">
        <v>7.8</v>
      </c>
      <c r="T16" s="153"/>
      <c r="U16" s="153"/>
      <c r="V16" s="153"/>
      <c r="W16" s="154"/>
      <c r="X16" s="34"/>
      <c r="Y16" s="34"/>
      <c r="Z16" s="34"/>
      <c r="AA16" s="34"/>
      <c r="AB16" s="65"/>
      <c r="AC16" s="155"/>
      <c r="AD16" s="150"/>
      <c r="AE16" s="120" t="s">
        <v>213</v>
      </c>
    </row>
    <row r="17" spans="1:42" ht="16.5" x14ac:dyDescent="0.25">
      <c r="A17" s="128"/>
      <c r="B17" s="36"/>
      <c r="C17" s="9"/>
      <c r="D17" s="9"/>
      <c r="E17" s="9"/>
      <c r="F17" s="469"/>
      <c r="G17" s="469"/>
      <c r="H17" s="469"/>
      <c r="I17" s="9"/>
      <c r="J17" s="9"/>
      <c r="K17" s="9"/>
      <c r="L17" s="59"/>
      <c r="M17" s="59"/>
      <c r="N17" s="9"/>
      <c r="O17" s="9"/>
      <c r="P17" s="19"/>
      <c r="Q17" s="58"/>
      <c r="R17" s="9"/>
      <c r="S17" s="9"/>
      <c r="T17" s="36"/>
      <c r="U17" s="36"/>
      <c r="V17" s="156"/>
      <c r="W17" s="497" t="s">
        <v>215</v>
      </c>
      <c r="X17" s="497"/>
      <c r="Y17" s="497"/>
      <c r="Z17" s="497"/>
      <c r="AA17" s="497"/>
      <c r="AB17" s="497"/>
      <c r="AC17" s="497"/>
      <c r="AD17" s="128"/>
      <c r="AE17" s="128"/>
      <c r="AF17" s="128"/>
      <c r="AG17" s="128"/>
      <c r="AH17" s="69"/>
      <c r="AI17" s="9"/>
      <c r="AJ17" s="9"/>
      <c r="AK17" s="127"/>
      <c r="AL17" s="127"/>
      <c r="AM17" s="127"/>
      <c r="AN17" s="158"/>
      <c r="AO17" s="127"/>
      <c r="AP17" s="127"/>
    </row>
    <row r="18" spans="1:42" ht="16.5" x14ac:dyDescent="0.25">
      <c r="A18" s="128"/>
      <c r="B18" s="494" t="s">
        <v>65</v>
      </c>
      <c r="C18" s="494"/>
      <c r="D18" s="494"/>
      <c r="E18" s="19"/>
      <c r="F18" s="19"/>
      <c r="G18" s="19"/>
      <c r="H18" s="19"/>
      <c r="I18" s="19"/>
      <c r="J18" s="19"/>
      <c r="K18" s="9"/>
      <c r="L18" s="59"/>
      <c r="M18" s="59"/>
      <c r="N18" s="9"/>
      <c r="O18" s="9"/>
      <c r="P18" s="19"/>
      <c r="Q18" s="58"/>
      <c r="R18" s="9"/>
      <c r="S18" s="9"/>
      <c r="T18" s="36"/>
      <c r="U18" s="157"/>
      <c r="V18" s="156"/>
      <c r="W18" s="494" t="s">
        <v>66</v>
      </c>
      <c r="X18" s="494"/>
      <c r="Y18" s="494"/>
      <c r="Z18" s="494"/>
      <c r="AA18" s="494"/>
      <c r="AB18" s="494"/>
      <c r="AC18" s="494"/>
      <c r="AD18" s="128"/>
      <c r="AE18" s="128"/>
      <c r="AF18" s="128"/>
      <c r="AG18" s="128"/>
      <c r="AH18" s="69"/>
      <c r="AI18" s="9"/>
      <c r="AJ18" s="9"/>
      <c r="AK18" s="127"/>
      <c r="AL18" s="127"/>
      <c r="AM18" s="127"/>
      <c r="AN18" s="158"/>
      <c r="AO18" s="127"/>
      <c r="AP18" s="127"/>
    </row>
    <row r="19" spans="1:42" ht="16.5" x14ac:dyDescent="0.25">
      <c r="A19" s="128"/>
      <c r="B19" s="9"/>
      <c r="C19" s="9"/>
      <c r="D19" s="9"/>
      <c r="E19" s="59"/>
      <c r="F19" s="9"/>
      <c r="G19" s="469"/>
      <c r="H19" s="9"/>
      <c r="I19" s="9"/>
      <c r="J19" s="59"/>
      <c r="K19" s="9"/>
      <c r="L19" s="59"/>
      <c r="M19" s="59"/>
      <c r="N19" s="9"/>
      <c r="O19" s="9"/>
      <c r="P19" s="19"/>
      <c r="Q19" s="58"/>
      <c r="R19" s="9"/>
      <c r="S19" s="9"/>
      <c r="T19" s="36"/>
      <c r="U19" s="36"/>
      <c r="V19" s="156"/>
      <c r="W19" s="494" t="s">
        <v>67</v>
      </c>
      <c r="X19" s="494"/>
      <c r="Y19" s="494"/>
      <c r="Z19" s="494"/>
      <c r="AA19" s="494"/>
      <c r="AB19" s="494"/>
      <c r="AC19" s="494"/>
      <c r="AD19" s="9"/>
      <c r="AE19" s="60"/>
      <c r="AF19" s="9"/>
      <c r="AG19" s="9"/>
      <c r="AH19" s="69"/>
      <c r="AI19" s="9"/>
      <c r="AJ19" s="9"/>
      <c r="AK19" s="127"/>
      <c r="AL19" s="127"/>
      <c r="AM19" s="127"/>
      <c r="AN19" s="158"/>
      <c r="AO19" s="127"/>
      <c r="AP19" s="127"/>
    </row>
    <row r="20" spans="1:42" ht="16.5" x14ac:dyDescent="0.25">
      <c r="A20" s="128"/>
      <c r="B20" s="9"/>
      <c r="C20" s="9"/>
      <c r="D20" s="9"/>
      <c r="E20" s="59"/>
      <c r="F20" s="9"/>
      <c r="G20" s="469"/>
      <c r="H20" s="9"/>
      <c r="I20" s="9"/>
      <c r="J20" s="59"/>
      <c r="K20" s="9"/>
      <c r="L20" s="59"/>
      <c r="M20" s="59"/>
      <c r="N20" s="9"/>
      <c r="O20" s="9"/>
      <c r="P20" s="19"/>
      <c r="Q20" s="58"/>
      <c r="R20" s="9"/>
      <c r="S20" s="9"/>
      <c r="T20" s="36"/>
      <c r="U20" s="36"/>
      <c r="V20" s="156"/>
      <c r="W20" s="36"/>
      <c r="X20" s="59"/>
      <c r="Y20" s="59"/>
      <c r="Z20" s="59"/>
      <c r="AA20" s="19"/>
      <c r="AC20" s="59"/>
      <c r="AD20" s="9"/>
      <c r="AE20" s="60"/>
      <c r="AF20" s="9"/>
      <c r="AG20" s="9"/>
      <c r="AH20" s="69"/>
      <c r="AI20" s="9"/>
      <c r="AJ20" s="9"/>
      <c r="AK20" s="127"/>
      <c r="AL20" s="127"/>
      <c r="AM20" s="127"/>
      <c r="AN20" s="158"/>
      <c r="AO20" s="127"/>
      <c r="AP20" s="127"/>
    </row>
    <row r="21" spans="1:42" ht="16.5" x14ac:dyDescent="0.25">
      <c r="A21" s="128"/>
      <c r="B21" s="9"/>
      <c r="C21" s="9"/>
      <c r="D21" s="9"/>
      <c r="E21" s="59"/>
      <c r="F21" s="9"/>
      <c r="G21" s="469"/>
      <c r="H21" s="9"/>
      <c r="I21" s="9"/>
      <c r="J21" s="59"/>
      <c r="K21" s="9"/>
      <c r="L21" s="59"/>
      <c r="M21" s="59"/>
      <c r="N21" s="9"/>
      <c r="O21" s="9"/>
      <c r="P21" s="19"/>
      <c r="Q21" s="58"/>
      <c r="R21" s="9"/>
      <c r="S21" s="9"/>
      <c r="T21" s="9"/>
      <c r="U21" s="9"/>
      <c r="V21" s="59"/>
      <c r="W21" s="9"/>
      <c r="X21" s="59"/>
      <c r="Y21" s="59"/>
      <c r="Z21" s="59"/>
      <c r="AA21" s="19"/>
      <c r="AC21" s="59"/>
      <c r="AD21" s="9"/>
      <c r="AE21" s="60"/>
      <c r="AF21" s="9"/>
      <c r="AG21" s="9"/>
      <c r="AH21" s="69"/>
      <c r="AI21" s="9"/>
      <c r="AJ21" s="9"/>
      <c r="AK21" s="127"/>
      <c r="AL21" s="127"/>
      <c r="AM21" s="127"/>
      <c r="AN21" s="158"/>
      <c r="AO21" s="127"/>
      <c r="AP21" s="127"/>
    </row>
    <row r="22" spans="1:42" ht="16.5" x14ac:dyDescent="0.25">
      <c r="A22" s="128"/>
      <c r="B22" s="487" t="s">
        <v>68</v>
      </c>
      <c r="C22" s="487"/>
      <c r="D22" s="487"/>
      <c r="E22" s="61"/>
      <c r="F22" s="61"/>
      <c r="G22" s="61"/>
      <c r="H22" s="61"/>
      <c r="I22" s="61"/>
      <c r="K22" s="9"/>
      <c r="L22" s="59"/>
      <c r="M22" s="59"/>
      <c r="N22" s="9"/>
      <c r="O22" s="9"/>
      <c r="P22" s="19"/>
      <c r="Q22" s="58"/>
      <c r="R22" s="9"/>
      <c r="S22" s="9"/>
      <c r="T22" s="9"/>
      <c r="U22" s="9"/>
      <c r="V22" s="59"/>
      <c r="W22" s="487" t="s">
        <v>69</v>
      </c>
      <c r="X22" s="487"/>
      <c r="Y22" s="487"/>
      <c r="Z22" s="487"/>
      <c r="AA22" s="487"/>
      <c r="AB22" s="487"/>
      <c r="AC22" s="487"/>
      <c r="AD22" s="9"/>
      <c r="AE22" s="60"/>
      <c r="AF22" s="9"/>
      <c r="AG22" s="9"/>
      <c r="AH22" s="69"/>
      <c r="AI22" s="9"/>
      <c r="AJ22" s="9"/>
      <c r="AK22" s="127"/>
      <c r="AL22" s="127"/>
      <c r="AM22" s="127"/>
      <c r="AN22" s="158"/>
      <c r="AO22" s="127"/>
      <c r="AP22" s="127"/>
    </row>
    <row r="23" spans="1:42" ht="16.5" x14ac:dyDescent="0.25">
      <c r="A23" s="128"/>
      <c r="B23" s="159"/>
      <c r="C23" s="159"/>
      <c r="D23" s="159"/>
      <c r="E23" s="159"/>
      <c r="F23" s="466"/>
      <c r="G23" s="466"/>
      <c r="H23" s="466"/>
      <c r="I23" s="160"/>
      <c r="J23" s="160"/>
      <c r="K23" s="159"/>
      <c r="L23" s="161"/>
      <c r="M23" s="161"/>
      <c r="N23" s="159"/>
      <c r="O23" s="159"/>
      <c r="P23" s="61"/>
      <c r="Q23" s="162"/>
      <c r="R23" s="159"/>
      <c r="S23" s="159"/>
      <c r="T23" s="159"/>
      <c r="U23" s="159"/>
      <c r="V23" s="161"/>
      <c r="W23" s="159"/>
      <c r="X23" s="161"/>
      <c r="Y23" s="161"/>
      <c r="Z23" s="161"/>
      <c r="AA23" s="61"/>
      <c r="AB23" s="159"/>
      <c r="AC23" s="61"/>
      <c r="AD23" s="61"/>
      <c r="AE23" s="128"/>
      <c r="AF23" s="128"/>
      <c r="AG23" s="128"/>
      <c r="AH23" s="69"/>
      <c r="AI23" s="9"/>
      <c r="AJ23" s="9"/>
      <c r="AK23" s="127"/>
      <c r="AL23" s="127"/>
      <c r="AM23" s="127"/>
      <c r="AN23" s="158"/>
      <c r="AO23" s="127"/>
      <c r="AP23" s="127"/>
    </row>
    <row r="24" spans="1:42" ht="16.5" x14ac:dyDescent="0.25">
      <c r="A24" s="128"/>
      <c r="D24" s="159"/>
      <c r="E24" s="159"/>
      <c r="F24" s="466"/>
      <c r="G24" s="466"/>
      <c r="H24" s="466"/>
      <c r="I24" s="159"/>
      <c r="J24" s="159"/>
      <c r="K24" s="159"/>
      <c r="L24" s="161"/>
      <c r="M24" s="161"/>
      <c r="N24" s="159"/>
      <c r="O24" s="159"/>
      <c r="P24" s="61"/>
      <c r="Q24" s="162"/>
      <c r="R24" s="159"/>
      <c r="S24" s="159"/>
      <c r="T24" s="159"/>
      <c r="U24" s="159"/>
      <c r="V24" s="161"/>
      <c r="W24" s="159"/>
      <c r="X24" s="161"/>
      <c r="Y24" s="161"/>
      <c r="Z24" s="161"/>
      <c r="AA24" s="61"/>
      <c r="AB24" s="159"/>
      <c r="AC24" s="161"/>
      <c r="AD24" s="159"/>
      <c r="AE24" s="160"/>
      <c r="AF24" s="159"/>
      <c r="AG24" s="159"/>
      <c r="AH24" s="69"/>
      <c r="AI24" s="9"/>
      <c r="AJ24" s="9"/>
      <c r="AK24" s="127"/>
      <c r="AL24" s="127"/>
      <c r="AM24" s="127"/>
      <c r="AN24" s="158"/>
      <c r="AO24" s="127"/>
      <c r="AP24" s="127"/>
    </row>
    <row r="25" spans="1:42" ht="16.5" x14ac:dyDescent="0.25">
      <c r="A25" s="128"/>
      <c r="B25" s="68"/>
      <c r="C25" s="9"/>
      <c r="D25" s="9"/>
      <c r="E25" s="9"/>
      <c r="F25" s="9"/>
      <c r="G25" s="9"/>
      <c r="H25" s="9"/>
      <c r="I25" s="19"/>
      <c r="J25" s="9"/>
      <c r="K25" s="9"/>
      <c r="L25" s="59"/>
      <c r="M25" s="9"/>
      <c r="N25" s="9"/>
      <c r="O25" s="9"/>
      <c r="P25" s="9"/>
      <c r="Q25" s="60"/>
      <c r="R25" s="9"/>
      <c r="S25" s="9"/>
      <c r="T25" s="59"/>
      <c r="U25" s="9"/>
      <c r="V25" s="59"/>
      <c r="W25" s="9"/>
      <c r="X25" s="59"/>
      <c r="Y25" s="5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7"/>
      <c r="AL25" s="127"/>
      <c r="AM25" s="127"/>
      <c r="AN25" s="158"/>
      <c r="AO25" s="127"/>
      <c r="AP25" s="127"/>
    </row>
    <row r="26" spans="1:42" ht="16.5" x14ac:dyDescent="0.25">
      <c r="B26" s="68"/>
      <c r="C26" s="9"/>
      <c r="D26" s="9"/>
      <c r="E26" s="9"/>
      <c r="F26" s="9"/>
      <c r="G26" s="9"/>
      <c r="H26" s="9"/>
      <c r="I26" s="19"/>
      <c r="J26" s="9"/>
      <c r="K26" s="9"/>
      <c r="L26" s="59"/>
      <c r="M26" s="9"/>
      <c r="N26" s="9"/>
      <c r="O26" s="9"/>
      <c r="P26" s="9"/>
      <c r="Q26" s="60"/>
      <c r="R26" s="9"/>
      <c r="S26" s="9"/>
      <c r="T26" s="59"/>
      <c r="U26" s="9"/>
      <c r="V26" s="59"/>
      <c r="W26" s="9"/>
      <c r="X26" s="59"/>
      <c r="Y26" s="5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27"/>
      <c r="AL26" s="127"/>
      <c r="AM26" s="127"/>
      <c r="AN26" s="158"/>
      <c r="AO26" s="127"/>
      <c r="AP26" s="127"/>
    </row>
    <row r="27" spans="1:42" ht="16.5" x14ac:dyDescent="0.25">
      <c r="B27" s="127"/>
      <c r="C27" s="127"/>
      <c r="D27" s="127"/>
      <c r="E27" s="127"/>
      <c r="F27" s="127"/>
      <c r="G27" s="127"/>
      <c r="H27" s="127"/>
      <c r="I27" s="163"/>
      <c r="J27" s="163"/>
      <c r="K27" s="127"/>
      <c r="L27" s="127"/>
      <c r="M27" s="127"/>
      <c r="N27" s="127"/>
      <c r="O27" s="127"/>
      <c r="P27" s="127"/>
      <c r="Q27" s="158"/>
      <c r="R27" s="127"/>
      <c r="S27" s="158"/>
      <c r="T27" s="127"/>
      <c r="U27" s="127"/>
      <c r="V27" s="127"/>
      <c r="W27" s="126"/>
      <c r="X27" s="127"/>
      <c r="Y27" s="163"/>
      <c r="Z27" s="127"/>
      <c r="AA27" s="127"/>
      <c r="AB27" s="127"/>
      <c r="AC27" s="127"/>
      <c r="AD27" s="127"/>
      <c r="AE27" s="127"/>
      <c r="AF27" s="163"/>
      <c r="AG27" s="127"/>
      <c r="AH27" s="127"/>
      <c r="AI27" s="127"/>
      <c r="AJ27" s="127"/>
      <c r="AK27" s="127"/>
      <c r="AL27" s="127"/>
      <c r="AM27" s="127"/>
      <c r="AN27" s="158"/>
      <c r="AO27" s="127"/>
      <c r="AP27" s="127"/>
    </row>
  </sheetData>
  <mergeCells count="13">
    <mergeCell ref="W17:AC17"/>
    <mergeCell ref="W18:AC18"/>
    <mergeCell ref="W19:AC19"/>
    <mergeCell ref="W22:AC22"/>
    <mergeCell ref="B18:D18"/>
    <mergeCell ref="B22:D22"/>
    <mergeCell ref="A6:AC6"/>
    <mergeCell ref="A1:J1"/>
    <mergeCell ref="A2:J2"/>
    <mergeCell ref="A3:J3"/>
    <mergeCell ref="S1:AC1"/>
    <mergeCell ref="S2:AC2"/>
    <mergeCell ref="A5:AC5"/>
  </mergeCells>
  <conditionalFormatting sqref="AD50 U50 N52:T52 V52 X50:X52 S51 V55:AB55 I52:L52 E9:H16 I28:AD49 I53:AC54">
    <cfRule type="cellIs" dxfId="126" priority="7" stopIfTrue="1" operator="lessThan">
      <formula>5</formula>
    </cfRule>
  </conditionalFormatting>
  <conditionalFormatting sqref="W3:AE4">
    <cfRule type="cellIs" dxfId="125" priority="6" stopIfTrue="1" operator="lessThan">
      <formula>5</formula>
    </cfRule>
  </conditionalFormatting>
  <conditionalFormatting sqref="O9 M9:M16 K9:K16 P9:AB16">
    <cfRule type="cellIs" dxfId="124" priority="5" stopIfTrue="1" operator="lessThan">
      <formula>5</formula>
    </cfRule>
  </conditionalFormatting>
  <conditionalFormatting sqref="O11">
    <cfRule type="cellIs" dxfId="123" priority="4" stopIfTrue="1" operator="lessThan">
      <formula>5</formula>
    </cfRule>
  </conditionalFormatting>
  <conditionalFormatting sqref="A2">
    <cfRule type="cellIs" dxfId="122" priority="3" stopIfTrue="1" operator="lessThan">
      <formula>5</formula>
    </cfRule>
  </conditionalFormatting>
  <conditionalFormatting sqref="A3:A4">
    <cfRule type="cellIs" dxfId="121" priority="1" stopIfTrue="1" operator="lessThan">
      <formula>5</formula>
    </cfRule>
  </conditionalFormatting>
  <pageMargins left="0.45" right="0.2" top="0.5" bottom="0.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topLeftCell="A30" workbookViewId="0">
      <selection activeCell="L42" sqref="L42"/>
    </sheetView>
  </sheetViews>
  <sheetFormatPr defaultColWidth="9" defaultRowHeight="15.75" x14ac:dyDescent="0.25"/>
  <cols>
    <col min="1" max="1" width="3.375" style="22" customWidth="1"/>
    <col min="2" max="2" width="11.375" style="18" customWidth="1"/>
    <col min="3" max="3" width="16.875" style="1" customWidth="1"/>
    <col min="4" max="4" width="8.25" style="1" customWidth="1"/>
    <col min="5" max="5" width="15.5" style="1" hidden="1" customWidth="1"/>
    <col min="6" max="6" width="10.5" style="1" hidden="1" customWidth="1"/>
    <col min="7" max="7" width="9.875" style="1" hidden="1" customWidth="1"/>
    <col min="8" max="8" width="0.125" style="1" hidden="1" customWidth="1"/>
    <col min="9" max="9" width="6.125" style="1" customWidth="1"/>
    <col min="10" max="10" width="7.25" style="1" customWidth="1"/>
    <col min="11" max="11" width="7.25" style="27" customWidth="1"/>
    <col min="12" max="12" width="7.25" style="1" customWidth="1"/>
    <col min="13" max="13" width="7.25" style="27" customWidth="1"/>
    <col min="14" max="14" width="7.25" style="1" customWidth="1"/>
    <col min="15" max="15" width="8.125" style="1" customWidth="1"/>
    <col min="16" max="16" width="0" style="1" hidden="1" customWidth="1"/>
    <col min="17" max="16384" width="9" style="1"/>
  </cols>
  <sheetData>
    <row r="1" spans="1:16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90" t="s">
        <v>1</v>
      </c>
      <c r="J1" s="490"/>
      <c r="K1" s="490"/>
      <c r="L1" s="490"/>
      <c r="M1" s="490"/>
      <c r="N1" s="490"/>
      <c r="O1" s="490"/>
    </row>
    <row r="2" spans="1:16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</row>
    <row r="3" spans="1:16" x14ac:dyDescent="0.25">
      <c r="A3" s="490" t="s">
        <v>4</v>
      </c>
      <c r="B3" s="490"/>
      <c r="C3" s="490"/>
      <c r="D3" s="490"/>
      <c r="E3" s="490"/>
      <c r="F3" s="490"/>
      <c r="G3" s="490"/>
      <c r="H3" s="490"/>
      <c r="N3" s="26"/>
    </row>
    <row r="4" spans="1:16" ht="18.75" x14ac:dyDescent="0.3">
      <c r="A4" s="471"/>
      <c r="B4" s="471"/>
      <c r="C4" s="471"/>
      <c r="D4" s="471"/>
      <c r="E4" s="471"/>
      <c r="F4" s="471"/>
      <c r="G4" s="471"/>
      <c r="H4" s="471"/>
      <c r="N4" s="26"/>
    </row>
    <row r="5" spans="1:16" ht="20.25" customHeight="1" x14ac:dyDescent="0.25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</row>
    <row r="6" spans="1:16" ht="16.5" customHeight="1" x14ac:dyDescent="0.25">
      <c r="A6" s="490" t="s">
        <v>216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</row>
    <row r="7" spans="1:16" ht="18.75" hidden="1" x14ac:dyDescent="0.3">
      <c r="A7" s="498" t="s">
        <v>217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</row>
    <row r="8" spans="1:16" hidden="1" x14ac:dyDescent="0.25">
      <c r="A8" s="499"/>
      <c r="B8" s="499"/>
      <c r="C8" s="499"/>
      <c r="D8" s="499"/>
      <c r="E8" s="499"/>
      <c r="F8" s="499"/>
      <c r="G8" s="472"/>
      <c r="H8" s="472"/>
    </row>
    <row r="9" spans="1:16" ht="136.5" customHeight="1" x14ac:dyDescent="0.25">
      <c r="A9" s="24" t="s">
        <v>7</v>
      </c>
      <c r="B9" s="23" t="s">
        <v>8</v>
      </c>
      <c r="C9" s="24" t="s">
        <v>9</v>
      </c>
      <c r="D9" s="24" t="s">
        <v>10</v>
      </c>
      <c r="E9" s="24" t="s">
        <v>11</v>
      </c>
      <c r="F9" s="24" t="s">
        <v>12</v>
      </c>
      <c r="G9" s="33" t="s">
        <v>13</v>
      </c>
      <c r="H9" s="33" t="s">
        <v>14</v>
      </c>
      <c r="I9" s="318" t="s">
        <v>218</v>
      </c>
      <c r="J9" s="318" t="s">
        <v>219</v>
      </c>
      <c r="K9" s="318" t="s">
        <v>220</v>
      </c>
      <c r="L9" s="318" t="s">
        <v>221</v>
      </c>
      <c r="M9" s="318" t="s">
        <v>222</v>
      </c>
      <c r="N9" s="321" t="s">
        <v>21</v>
      </c>
      <c r="O9" s="317" t="s">
        <v>22</v>
      </c>
    </row>
    <row r="10" spans="1:16" ht="18" customHeight="1" x14ac:dyDescent="0.25">
      <c r="A10" s="28"/>
      <c r="B10" s="29"/>
      <c r="C10" s="28"/>
      <c r="D10" s="28"/>
      <c r="E10" s="28"/>
      <c r="F10" s="28"/>
      <c r="G10" s="28"/>
      <c r="H10" s="28"/>
      <c r="I10" s="11">
        <v>3</v>
      </c>
      <c r="J10" s="11">
        <v>3</v>
      </c>
      <c r="K10" s="5">
        <v>3</v>
      </c>
      <c r="L10" s="11">
        <v>4</v>
      </c>
      <c r="M10" s="11">
        <v>3</v>
      </c>
      <c r="N10" s="11"/>
      <c r="O10" s="177">
        <f>SUM(I10:N10)</f>
        <v>16</v>
      </c>
    </row>
    <row r="11" spans="1:16" ht="20.25" customHeight="1" x14ac:dyDescent="0.25">
      <c r="A11" s="25">
        <v>1</v>
      </c>
      <c r="B11" s="76" t="s">
        <v>223</v>
      </c>
      <c r="C11" s="77" t="s">
        <v>224</v>
      </c>
      <c r="D11" s="78" t="s">
        <v>225</v>
      </c>
      <c r="E11" s="79" t="s">
        <v>226</v>
      </c>
      <c r="F11" s="80" t="s">
        <v>27</v>
      </c>
      <c r="G11" s="80" t="s">
        <v>28</v>
      </c>
      <c r="H11" s="80" t="s">
        <v>29</v>
      </c>
      <c r="I11" s="72">
        <v>4.9000000000000004</v>
      </c>
      <c r="J11" s="74">
        <v>3.2</v>
      </c>
      <c r="K11" s="72">
        <v>5.5</v>
      </c>
      <c r="L11" s="64">
        <v>6.4</v>
      </c>
      <c r="M11" s="72">
        <v>5</v>
      </c>
      <c r="N11" s="41">
        <v>5.0999999999999996</v>
      </c>
      <c r="O11" s="446" t="str">
        <f>IF(N11&gt;=9,"Xuất sắc",IF(N11&gt;=8,"Giỏi",IF(N11&gt;=7,"Khá",IF(N11&gt;=6,"TB khá",IF(N11&gt;=5,"TB","Yếu")))))</f>
        <v>TB</v>
      </c>
      <c r="P11" s="443">
        <f>ROUND(SUMPRODUCT(I11:M11,I$10:M$10)/SUM(I$10:M$10),1)</f>
        <v>5.0999999999999996</v>
      </c>
    </row>
    <row r="12" spans="1:16" ht="20.25" customHeight="1" x14ac:dyDescent="0.25">
      <c r="A12" s="25">
        <v>2</v>
      </c>
      <c r="B12" s="81" t="s">
        <v>227</v>
      </c>
      <c r="C12" s="82" t="s">
        <v>228</v>
      </c>
      <c r="D12" s="83" t="s">
        <v>229</v>
      </c>
      <c r="E12" s="84" t="s">
        <v>230</v>
      </c>
      <c r="F12" s="85" t="s">
        <v>98</v>
      </c>
      <c r="G12" s="85" t="s">
        <v>108</v>
      </c>
      <c r="H12" s="85" t="s">
        <v>199</v>
      </c>
      <c r="I12" s="64"/>
      <c r="J12" s="72"/>
      <c r="K12" s="64"/>
      <c r="L12" s="64"/>
      <c r="M12" s="64"/>
      <c r="N12" s="37"/>
      <c r="O12" s="447"/>
      <c r="P12" s="443"/>
    </row>
    <row r="13" spans="1:16" ht="20.25" customHeight="1" x14ac:dyDescent="0.25">
      <c r="A13" s="25">
        <v>3</v>
      </c>
      <c r="B13" s="81" t="s">
        <v>231</v>
      </c>
      <c r="C13" s="90" t="s">
        <v>232</v>
      </c>
      <c r="D13" s="91" t="s">
        <v>233</v>
      </c>
      <c r="E13" s="84" t="s">
        <v>234</v>
      </c>
      <c r="F13" s="85" t="s">
        <v>27</v>
      </c>
      <c r="G13" s="85" t="s">
        <v>28</v>
      </c>
      <c r="H13" s="85" t="s">
        <v>199</v>
      </c>
      <c r="I13" s="64">
        <v>7.7</v>
      </c>
      <c r="J13" s="64">
        <v>7.5</v>
      </c>
      <c r="K13" s="64">
        <v>8.3000000000000007</v>
      </c>
      <c r="L13" s="64">
        <v>7.8</v>
      </c>
      <c r="M13" s="64">
        <v>8.1999999999999993</v>
      </c>
      <c r="N13" s="37">
        <v>7.9</v>
      </c>
      <c r="O13" s="447" t="str">
        <f t="shared" ref="O13:O29" si="0">IF(N13&gt;=9,"Xuất sắc",IF(N13&gt;=8,"Giỏi",IF(N13&gt;=7,"Khá",IF(N13&gt;=6,"TB khá",IF(N13&gt;=5,"TB","Yếu")))))</f>
        <v>Khá</v>
      </c>
      <c r="P13" s="443">
        <f t="shared" ref="P13:P29" si="1">ROUND(SUMPRODUCT(I13:M13,I$10:M$10)/SUM(I$10:M$10),1)</f>
        <v>7.9</v>
      </c>
    </row>
    <row r="14" spans="1:16" ht="20.25" customHeight="1" x14ac:dyDescent="0.25">
      <c r="A14" s="25">
        <v>4</v>
      </c>
      <c r="B14" s="81" t="s">
        <v>235</v>
      </c>
      <c r="C14" s="90" t="s">
        <v>236</v>
      </c>
      <c r="D14" s="91" t="s">
        <v>237</v>
      </c>
      <c r="E14" s="84" t="s">
        <v>238</v>
      </c>
      <c r="F14" s="85" t="s">
        <v>27</v>
      </c>
      <c r="G14" s="85" t="s">
        <v>28</v>
      </c>
      <c r="H14" s="85" t="s">
        <v>199</v>
      </c>
      <c r="I14" s="64"/>
      <c r="J14" s="64"/>
      <c r="K14" s="64"/>
      <c r="L14" s="64"/>
      <c r="M14" s="64"/>
      <c r="N14" s="37"/>
      <c r="O14" s="447"/>
      <c r="P14" s="443"/>
    </row>
    <row r="15" spans="1:16" ht="20.25" customHeight="1" x14ac:dyDescent="0.25">
      <c r="A15" s="25">
        <v>5</v>
      </c>
      <c r="B15" s="81" t="s">
        <v>239</v>
      </c>
      <c r="C15" s="82" t="s">
        <v>240</v>
      </c>
      <c r="D15" s="83" t="s">
        <v>59</v>
      </c>
      <c r="E15" s="84" t="s">
        <v>241</v>
      </c>
      <c r="F15" s="85" t="s">
        <v>27</v>
      </c>
      <c r="G15" s="85" t="s">
        <v>28</v>
      </c>
      <c r="H15" s="85" t="s">
        <v>29</v>
      </c>
      <c r="I15" s="64"/>
      <c r="J15" s="64"/>
      <c r="K15" s="64"/>
      <c r="L15" s="64"/>
      <c r="M15" s="64"/>
      <c r="N15" s="37"/>
      <c r="O15" s="447"/>
      <c r="P15" s="443"/>
    </row>
    <row r="16" spans="1:16" ht="20.25" customHeight="1" x14ac:dyDescent="0.25">
      <c r="A16" s="25">
        <v>6</v>
      </c>
      <c r="B16" s="81" t="s">
        <v>242</v>
      </c>
      <c r="C16" s="109" t="s">
        <v>243</v>
      </c>
      <c r="D16" s="83" t="s">
        <v>111</v>
      </c>
      <c r="E16" s="85" t="s">
        <v>244</v>
      </c>
      <c r="F16" s="85" t="s">
        <v>27</v>
      </c>
      <c r="G16" s="85" t="s">
        <v>28</v>
      </c>
      <c r="H16" s="85" t="s">
        <v>199</v>
      </c>
      <c r="I16" s="64">
        <v>6.9</v>
      </c>
      <c r="J16" s="74">
        <v>4.9000000000000004</v>
      </c>
      <c r="K16" s="64">
        <v>8.1</v>
      </c>
      <c r="L16" s="64">
        <v>7</v>
      </c>
      <c r="M16" s="64">
        <v>4.4000000000000004</v>
      </c>
      <c r="N16" s="37">
        <v>6.3</v>
      </c>
      <c r="O16" s="447" t="str">
        <f t="shared" si="0"/>
        <v>TB khá</v>
      </c>
      <c r="P16" s="443">
        <f t="shared" si="1"/>
        <v>6.3</v>
      </c>
    </row>
    <row r="17" spans="1:17" ht="20.25" customHeight="1" x14ac:dyDescent="0.25">
      <c r="A17" s="25">
        <v>7</v>
      </c>
      <c r="B17" s="81" t="s">
        <v>245</v>
      </c>
      <c r="C17" s="82" t="s">
        <v>246</v>
      </c>
      <c r="D17" s="83" t="s">
        <v>247</v>
      </c>
      <c r="E17" s="84" t="s">
        <v>248</v>
      </c>
      <c r="F17" s="85" t="s">
        <v>27</v>
      </c>
      <c r="G17" s="85" t="s">
        <v>249</v>
      </c>
      <c r="H17" s="85" t="s">
        <v>29</v>
      </c>
      <c r="I17" s="64">
        <v>6</v>
      </c>
      <c r="J17" s="74">
        <v>4.3</v>
      </c>
      <c r="K17" s="64">
        <v>5.4</v>
      </c>
      <c r="L17" s="64">
        <v>7.4</v>
      </c>
      <c r="M17" s="64">
        <v>6.6</v>
      </c>
      <c r="N17" s="10">
        <v>6</v>
      </c>
      <c r="O17" s="447" t="str">
        <f t="shared" si="0"/>
        <v>TB khá</v>
      </c>
      <c r="P17" s="443">
        <f t="shared" si="1"/>
        <v>6</v>
      </c>
    </row>
    <row r="18" spans="1:17" ht="20.25" customHeight="1" x14ac:dyDescent="0.25">
      <c r="A18" s="25">
        <v>8</v>
      </c>
      <c r="B18" s="81" t="s">
        <v>250</v>
      </c>
      <c r="C18" s="82" t="s">
        <v>251</v>
      </c>
      <c r="D18" s="83" t="s">
        <v>36</v>
      </c>
      <c r="E18" s="84" t="s">
        <v>252</v>
      </c>
      <c r="F18" s="85" t="s">
        <v>27</v>
      </c>
      <c r="G18" s="85" t="s">
        <v>28</v>
      </c>
      <c r="H18" s="85" t="s">
        <v>29</v>
      </c>
      <c r="I18" s="64">
        <v>6.6</v>
      </c>
      <c r="J18" s="64">
        <v>6.4</v>
      </c>
      <c r="K18" s="64">
        <v>6.5</v>
      </c>
      <c r="L18" s="64">
        <v>7.2</v>
      </c>
      <c r="M18" s="64">
        <v>7.5</v>
      </c>
      <c r="N18" s="37">
        <v>6.9</v>
      </c>
      <c r="O18" s="447" t="str">
        <f t="shared" si="0"/>
        <v>TB khá</v>
      </c>
      <c r="P18" s="443">
        <f t="shared" si="1"/>
        <v>6.9</v>
      </c>
    </row>
    <row r="19" spans="1:17" ht="20.25" customHeight="1" x14ac:dyDescent="0.25">
      <c r="A19" s="25">
        <v>9</v>
      </c>
      <c r="B19" s="296" t="s">
        <v>253</v>
      </c>
      <c r="C19" s="297" t="s">
        <v>254</v>
      </c>
      <c r="D19" s="298" t="s">
        <v>51</v>
      </c>
      <c r="E19" s="81" t="s">
        <v>255</v>
      </c>
      <c r="F19" s="81" t="s">
        <v>27</v>
      </c>
      <c r="G19" s="81" t="s">
        <v>29</v>
      </c>
      <c r="H19" s="81" t="s">
        <v>28</v>
      </c>
      <c r="I19" s="64">
        <v>6.3</v>
      </c>
      <c r="J19" s="64">
        <v>6</v>
      </c>
      <c r="K19" s="64">
        <v>5.5</v>
      </c>
      <c r="L19" s="64">
        <v>7.6</v>
      </c>
      <c r="M19" s="64">
        <v>7.8</v>
      </c>
      <c r="N19" s="37">
        <v>6.7</v>
      </c>
      <c r="O19" s="447" t="str">
        <f t="shared" si="0"/>
        <v>TB khá</v>
      </c>
      <c r="P19" s="443">
        <f t="shared" si="1"/>
        <v>6.7</v>
      </c>
    </row>
    <row r="20" spans="1:17" ht="20.25" customHeight="1" x14ac:dyDescent="0.25">
      <c r="A20" s="25">
        <v>10</v>
      </c>
      <c r="B20" s="81" t="s">
        <v>256</v>
      </c>
      <c r="C20" s="82" t="s">
        <v>257</v>
      </c>
      <c r="D20" s="83" t="s">
        <v>258</v>
      </c>
      <c r="E20" s="84" t="s">
        <v>259</v>
      </c>
      <c r="F20" s="85" t="s">
        <v>93</v>
      </c>
      <c r="G20" s="85" t="s">
        <v>28</v>
      </c>
      <c r="H20" s="85" t="s">
        <v>29</v>
      </c>
      <c r="I20" s="64">
        <v>6</v>
      </c>
      <c r="J20" s="64">
        <v>5.6</v>
      </c>
      <c r="K20" s="64">
        <v>5.5</v>
      </c>
      <c r="L20" s="64">
        <v>6.8</v>
      </c>
      <c r="M20" s="64">
        <v>6.8</v>
      </c>
      <c r="N20" s="37">
        <v>6.2</v>
      </c>
      <c r="O20" s="447" t="str">
        <f t="shared" si="0"/>
        <v>TB khá</v>
      </c>
      <c r="P20" s="443">
        <f t="shared" si="1"/>
        <v>6.2</v>
      </c>
    </row>
    <row r="21" spans="1:17" ht="20.25" customHeight="1" x14ac:dyDescent="0.25">
      <c r="A21" s="25">
        <v>11</v>
      </c>
      <c r="B21" s="81" t="s">
        <v>260</v>
      </c>
      <c r="C21" s="86" t="s">
        <v>261</v>
      </c>
      <c r="D21" s="87" t="s">
        <v>262</v>
      </c>
      <c r="E21" s="88" t="s">
        <v>263</v>
      </c>
      <c r="F21" s="85" t="s">
        <v>27</v>
      </c>
      <c r="G21" s="85" t="s">
        <v>28</v>
      </c>
      <c r="H21" s="89" t="s">
        <v>199</v>
      </c>
      <c r="I21" s="64">
        <v>4.5</v>
      </c>
      <c r="J21" s="64">
        <v>5.4</v>
      </c>
      <c r="K21" s="64">
        <v>5.6</v>
      </c>
      <c r="L21" s="64">
        <v>7.4</v>
      </c>
      <c r="M21" s="64">
        <v>4.4000000000000004</v>
      </c>
      <c r="N21" s="37">
        <v>5.6</v>
      </c>
      <c r="O21" s="447" t="str">
        <f t="shared" si="0"/>
        <v>TB</v>
      </c>
      <c r="P21" s="443">
        <f t="shared" si="1"/>
        <v>5.6</v>
      </c>
    </row>
    <row r="22" spans="1:17" ht="20.25" customHeight="1" x14ac:dyDescent="0.25">
      <c r="A22" s="25">
        <v>12</v>
      </c>
      <c r="B22" s="111" t="s">
        <v>264</v>
      </c>
      <c r="C22" s="82" t="s">
        <v>265</v>
      </c>
      <c r="D22" s="83" t="s">
        <v>266</v>
      </c>
      <c r="E22" s="203" t="s">
        <v>267</v>
      </c>
      <c r="F22" s="204" t="s">
        <v>27</v>
      </c>
      <c r="G22" s="204" t="s">
        <v>28</v>
      </c>
      <c r="H22" s="204" t="s">
        <v>29</v>
      </c>
      <c r="I22" s="64"/>
      <c r="J22" s="64"/>
      <c r="K22" s="64"/>
      <c r="L22" s="64"/>
      <c r="M22" s="64"/>
      <c r="N22" s="37"/>
      <c r="O22" s="447"/>
      <c r="P22" s="443"/>
    </row>
    <row r="23" spans="1:17" ht="20.25" customHeight="1" x14ac:dyDescent="0.25">
      <c r="A23" s="25">
        <v>13</v>
      </c>
      <c r="B23" s="111" t="s">
        <v>268</v>
      </c>
      <c r="C23" s="109" t="s">
        <v>269</v>
      </c>
      <c r="D23" s="110" t="s">
        <v>115</v>
      </c>
      <c r="E23" s="204" t="s">
        <v>270</v>
      </c>
      <c r="F23" s="204" t="s">
        <v>27</v>
      </c>
      <c r="G23" s="204" t="s">
        <v>28</v>
      </c>
      <c r="H23" s="204" t="s">
        <v>29</v>
      </c>
      <c r="I23" s="64"/>
      <c r="J23" s="64"/>
      <c r="K23" s="64"/>
      <c r="L23" s="64"/>
      <c r="M23" s="64"/>
      <c r="N23" s="37"/>
      <c r="O23" s="447"/>
      <c r="P23" s="443"/>
    </row>
    <row r="24" spans="1:17" ht="20.25" customHeight="1" x14ac:dyDescent="0.25">
      <c r="A24" s="25">
        <v>14</v>
      </c>
      <c r="B24" s="111" t="s">
        <v>271</v>
      </c>
      <c r="C24" s="109" t="s">
        <v>272</v>
      </c>
      <c r="D24" s="110" t="s">
        <v>273</v>
      </c>
      <c r="E24" s="85" t="s">
        <v>274</v>
      </c>
      <c r="F24" s="85" t="s">
        <v>27</v>
      </c>
      <c r="G24" s="89" t="s">
        <v>28</v>
      </c>
      <c r="H24" s="89" t="s">
        <v>199</v>
      </c>
      <c r="I24" s="64">
        <v>5.3</v>
      </c>
      <c r="J24" s="64">
        <v>6.5</v>
      </c>
      <c r="K24" s="64">
        <v>6.5</v>
      </c>
      <c r="L24" s="64">
        <v>7.4</v>
      </c>
      <c r="M24" s="64">
        <v>8</v>
      </c>
      <c r="N24" s="37">
        <v>6.8</v>
      </c>
      <c r="O24" s="447" t="str">
        <f t="shared" si="0"/>
        <v>TB khá</v>
      </c>
      <c r="P24" s="443">
        <f t="shared" si="1"/>
        <v>6.8</v>
      </c>
    </row>
    <row r="25" spans="1:17" ht="20.25" customHeight="1" x14ac:dyDescent="0.25">
      <c r="A25" s="25">
        <v>15</v>
      </c>
      <c r="B25" s="111" t="s">
        <v>275</v>
      </c>
      <c r="C25" s="82" t="s">
        <v>276</v>
      </c>
      <c r="D25" s="83" t="s">
        <v>32</v>
      </c>
      <c r="E25" s="203" t="s">
        <v>277</v>
      </c>
      <c r="F25" s="204" t="s">
        <v>27</v>
      </c>
      <c r="G25" s="204" t="s">
        <v>28</v>
      </c>
      <c r="H25" s="204" t="s">
        <v>29</v>
      </c>
      <c r="I25" s="64"/>
      <c r="J25" s="64"/>
      <c r="K25" s="64"/>
      <c r="L25" s="64"/>
      <c r="M25" s="64"/>
      <c r="N25" s="37"/>
      <c r="O25" s="447"/>
      <c r="P25" s="443"/>
    </row>
    <row r="26" spans="1:17" ht="20.25" customHeight="1" x14ac:dyDescent="0.25">
      <c r="A26" s="25">
        <v>16</v>
      </c>
      <c r="B26" s="111" t="s">
        <v>278</v>
      </c>
      <c r="C26" s="82" t="s">
        <v>279</v>
      </c>
      <c r="D26" s="83" t="s">
        <v>280</v>
      </c>
      <c r="E26" s="112" t="s">
        <v>281</v>
      </c>
      <c r="F26" s="85" t="s">
        <v>27</v>
      </c>
      <c r="G26" s="85" t="s">
        <v>28</v>
      </c>
      <c r="H26" s="85" t="s">
        <v>199</v>
      </c>
      <c r="I26" s="64"/>
      <c r="J26" s="64"/>
      <c r="K26" s="64"/>
      <c r="L26" s="64"/>
      <c r="M26" s="64"/>
      <c r="N26" s="37"/>
      <c r="O26" s="447"/>
      <c r="P26" s="443"/>
    </row>
    <row r="27" spans="1:17" ht="20.25" customHeight="1" x14ac:dyDescent="0.25">
      <c r="A27" s="25">
        <v>17</v>
      </c>
      <c r="B27" s="111" t="s">
        <v>282</v>
      </c>
      <c r="C27" s="82" t="s">
        <v>283</v>
      </c>
      <c r="D27" s="83" t="s">
        <v>59</v>
      </c>
      <c r="E27" s="84" t="s">
        <v>284</v>
      </c>
      <c r="F27" s="85" t="s">
        <v>27</v>
      </c>
      <c r="G27" s="85" t="s">
        <v>28</v>
      </c>
      <c r="H27" s="85" t="s">
        <v>29</v>
      </c>
      <c r="I27" s="64"/>
      <c r="J27" s="64"/>
      <c r="K27" s="64"/>
      <c r="L27" s="64"/>
      <c r="M27" s="64"/>
      <c r="N27" s="37"/>
      <c r="O27" s="447"/>
      <c r="P27" s="443"/>
    </row>
    <row r="28" spans="1:17" ht="20.25" customHeight="1" x14ac:dyDescent="0.25">
      <c r="A28" s="25">
        <v>18</v>
      </c>
      <c r="B28" s="85" t="s">
        <v>285</v>
      </c>
      <c r="C28" s="82" t="s">
        <v>286</v>
      </c>
      <c r="D28" s="92" t="s">
        <v>54</v>
      </c>
      <c r="E28" s="85" t="s">
        <v>287</v>
      </c>
      <c r="F28" s="85" t="s">
        <v>27</v>
      </c>
      <c r="G28" s="85" t="s">
        <v>28</v>
      </c>
      <c r="H28" s="85" t="s">
        <v>29</v>
      </c>
      <c r="I28" s="64"/>
      <c r="J28" s="64"/>
      <c r="K28" s="64"/>
      <c r="L28" s="64"/>
      <c r="M28" s="64"/>
      <c r="N28" s="37"/>
      <c r="O28" s="447"/>
      <c r="P28" s="443"/>
    </row>
    <row r="29" spans="1:17" ht="20.25" customHeight="1" x14ac:dyDescent="0.25">
      <c r="A29" s="25">
        <v>19</v>
      </c>
      <c r="B29" s="85" t="s">
        <v>288</v>
      </c>
      <c r="C29" s="109" t="s">
        <v>289</v>
      </c>
      <c r="D29" s="83" t="s">
        <v>290</v>
      </c>
      <c r="E29" s="85" t="s">
        <v>291</v>
      </c>
      <c r="F29" s="85" t="s">
        <v>27</v>
      </c>
      <c r="G29" s="85" t="s">
        <v>28</v>
      </c>
      <c r="H29" s="85" t="s">
        <v>29</v>
      </c>
      <c r="I29" s="64">
        <v>7</v>
      </c>
      <c r="J29" s="64">
        <v>7.5</v>
      </c>
      <c r="K29" s="64">
        <v>7.1</v>
      </c>
      <c r="L29" s="64">
        <v>8.6999999999999993</v>
      </c>
      <c r="M29" s="64">
        <v>7.9</v>
      </c>
      <c r="N29" s="37">
        <v>7.7</v>
      </c>
      <c r="O29" s="447" t="str">
        <f t="shared" si="0"/>
        <v>Khá</v>
      </c>
      <c r="P29" s="443">
        <f t="shared" si="1"/>
        <v>7.7</v>
      </c>
    </row>
    <row r="30" spans="1:17" ht="20.25" customHeight="1" x14ac:dyDescent="0.25">
      <c r="A30" s="28">
        <v>20</v>
      </c>
      <c r="B30" s="113" t="s">
        <v>292</v>
      </c>
      <c r="C30" s="114" t="s">
        <v>293</v>
      </c>
      <c r="D30" s="115" t="s">
        <v>294</v>
      </c>
      <c r="E30" s="96" t="s">
        <v>295</v>
      </c>
      <c r="F30" s="96" t="s">
        <v>27</v>
      </c>
      <c r="G30" s="96" t="s">
        <v>28</v>
      </c>
      <c r="H30" s="96" t="s">
        <v>29</v>
      </c>
      <c r="I30" s="66"/>
      <c r="J30" s="66"/>
      <c r="K30" s="75"/>
      <c r="L30" s="64"/>
      <c r="M30" s="66"/>
      <c r="N30" s="73"/>
      <c r="O30" s="38"/>
      <c r="P30" s="440"/>
      <c r="Q30" s="465"/>
    </row>
    <row r="31" spans="1:17" ht="20.25" customHeight="1" x14ac:dyDescent="0.25">
      <c r="A31" s="467"/>
      <c r="B31" s="9"/>
      <c r="C31" s="19"/>
      <c r="D31" s="9"/>
      <c r="E31" s="9"/>
      <c r="F31" s="469"/>
      <c r="G31" s="469"/>
      <c r="H31" s="469"/>
      <c r="I31" s="44"/>
      <c r="J31" s="44"/>
      <c r="K31" s="500" t="s">
        <v>64</v>
      </c>
      <c r="L31" s="500"/>
      <c r="M31" s="500"/>
      <c r="N31" s="500"/>
      <c r="O31" s="500"/>
      <c r="P31" s="464"/>
      <c r="Q31" s="439"/>
    </row>
    <row r="32" spans="1:17" ht="16.5" x14ac:dyDescent="0.25">
      <c r="A32" s="467"/>
      <c r="D32" s="61"/>
      <c r="E32" s="61"/>
      <c r="F32" s="61"/>
      <c r="G32" s="61"/>
      <c r="H32" s="61"/>
      <c r="I32" s="44"/>
      <c r="J32" s="44"/>
      <c r="K32" s="494" t="s">
        <v>66</v>
      </c>
      <c r="L32" s="494"/>
      <c r="M32" s="494"/>
      <c r="N32" s="494"/>
      <c r="O32" s="494"/>
      <c r="P32" s="494"/>
    </row>
    <row r="33" spans="2:16" ht="16.5" x14ac:dyDescent="0.25">
      <c r="B33" s="487" t="s">
        <v>65</v>
      </c>
      <c r="C33" s="487"/>
      <c r="D33" s="68"/>
      <c r="E33" s="68"/>
      <c r="F33" s="68"/>
      <c r="G33" s="68"/>
      <c r="H33" s="68"/>
      <c r="I33" s="44"/>
      <c r="J33" s="44"/>
      <c r="K33" s="494" t="s">
        <v>67</v>
      </c>
      <c r="L33" s="494"/>
      <c r="M33" s="494"/>
      <c r="N33" s="494"/>
      <c r="O33" s="494"/>
      <c r="P33" s="494"/>
    </row>
    <row r="34" spans="2:16" ht="16.5" x14ac:dyDescent="0.25">
      <c r="B34" s="68"/>
      <c r="C34" s="68"/>
      <c r="D34" s="68"/>
      <c r="E34" s="68"/>
      <c r="F34" s="68"/>
      <c r="G34" s="68"/>
      <c r="H34" s="68"/>
      <c r="I34" s="44"/>
      <c r="J34" s="44"/>
      <c r="K34" s="36"/>
      <c r="L34" s="59"/>
      <c r="M34" s="59"/>
      <c r="N34" s="19"/>
      <c r="O34" s="69"/>
      <c r="P34" s="69"/>
    </row>
    <row r="35" spans="2:16" ht="16.5" x14ac:dyDescent="0.25">
      <c r="B35" s="68"/>
      <c r="C35" s="68"/>
      <c r="D35" s="68"/>
      <c r="E35" s="68"/>
      <c r="F35" s="68"/>
      <c r="G35" s="68"/>
      <c r="H35" s="68"/>
      <c r="I35" s="44"/>
      <c r="J35" s="44"/>
      <c r="K35" s="9"/>
      <c r="L35" s="59"/>
      <c r="M35" s="59"/>
      <c r="N35" s="19"/>
      <c r="O35" s="69"/>
      <c r="P35" s="69"/>
    </row>
    <row r="36" spans="2:16" ht="16.5" x14ac:dyDescent="0.25">
      <c r="B36" s="487" t="s">
        <v>68</v>
      </c>
      <c r="C36" s="487"/>
      <c r="D36" s="68"/>
      <c r="E36" s="68"/>
      <c r="F36" s="68"/>
      <c r="G36" s="68"/>
      <c r="H36" s="68"/>
      <c r="I36" s="44"/>
      <c r="J36" s="44"/>
      <c r="K36" s="487" t="s">
        <v>69</v>
      </c>
      <c r="L36" s="487"/>
      <c r="M36" s="487"/>
      <c r="N36" s="487"/>
      <c r="O36" s="487"/>
      <c r="P36" s="487"/>
    </row>
    <row r="37" spans="2:16" ht="16.5" x14ac:dyDescent="0.25">
      <c r="D37" s="61"/>
      <c r="E37" s="61"/>
      <c r="F37" s="61"/>
      <c r="G37" s="61"/>
      <c r="H37" s="61"/>
      <c r="I37" s="44"/>
      <c r="J37" s="44"/>
      <c r="K37" s="487"/>
      <c r="L37" s="487"/>
      <c r="M37" s="43"/>
      <c r="N37" s="487"/>
      <c r="O37" s="487"/>
    </row>
    <row r="38" spans="2:16" ht="16.5" x14ac:dyDescent="0.25">
      <c r="B38" s="44"/>
      <c r="C38" s="44"/>
      <c r="D38" s="9"/>
      <c r="E38" s="9"/>
      <c r="F38" s="469"/>
      <c r="G38" s="469"/>
      <c r="H38" s="469"/>
      <c r="I38" s="58"/>
      <c r="J38" s="58"/>
      <c r="K38" s="59"/>
      <c r="L38" s="9"/>
      <c r="M38" s="43"/>
      <c r="N38" s="44"/>
      <c r="O38" s="44"/>
    </row>
    <row r="39" spans="2:16" ht="16.5" x14ac:dyDescent="0.25">
      <c r="B39" s="448" t="s">
        <v>70</v>
      </c>
      <c r="C39" s="449" t="s">
        <v>71</v>
      </c>
      <c r="D39" s="450" t="s">
        <v>72</v>
      </c>
    </row>
    <row r="40" spans="2:16" x14ac:dyDescent="0.25">
      <c r="B40" s="451" t="s">
        <v>73</v>
      </c>
      <c r="C40" s="419">
        <f>COUNTIF(O$9:O$46,"Xuất sắc")</f>
        <v>0</v>
      </c>
      <c r="D40" s="452">
        <f>C40*100/10</f>
        <v>0</v>
      </c>
    </row>
    <row r="41" spans="2:16" x14ac:dyDescent="0.25">
      <c r="B41" s="453" t="s">
        <v>74</v>
      </c>
      <c r="C41" s="419">
        <f>COUNTIF(O$9:O$46,"GIỎI")</f>
        <v>0</v>
      </c>
      <c r="D41" s="452">
        <f t="shared" ref="D41:D45" si="2">C41*100/10</f>
        <v>0</v>
      </c>
    </row>
    <row r="42" spans="2:16" x14ac:dyDescent="0.25">
      <c r="B42" s="454" t="s">
        <v>75</v>
      </c>
      <c r="C42" s="419">
        <f>COUNTIF(O$9:O$46,"KHÁ")</f>
        <v>2</v>
      </c>
      <c r="D42" s="452">
        <f t="shared" si="2"/>
        <v>20</v>
      </c>
    </row>
    <row r="43" spans="2:16" x14ac:dyDescent="0.25">
      <c r="B43" s="454" t="s">
        <v>76</v>
      </c>
      <c r="C43" s="419">
        <f>COUNTIF(O$9:O$46,"TB KHÁ")</f>
        <v>6</v>
      </c>
      <c r="D43" s="452">
        <f t="shared" si="2"/>
        <v>60</v>
      </c>
    </row>
    <row r="44" spans="2:16" x14ac:dyDescent="0.25">
      <c r="B44" s="453" t="s">
        <v>77</v>
      </c>
      <c r="C44" s="419">
        <f>COUNTIF(O$9:O$46,"TB")</f>
        <v>2</v>
      </c>
      <c r="D44" s="452">
        <f t="shared" si="2"/>
        <v>20</v>
      </c>
    </row>
    <row r="45" spans="2:16" x14ac:dyDescent="0.25">
      <c r="B45" s="455" t="s">
        <v>78</v>
      </c>
      <c r="C45" s="419">
        <f>COUNTIF(O$9:O$46,"YẾU")</f>
        <v>0</v>
      </c>
      <c r="D45" s="452">
        <f t="shared" si="2"/>
        <v>0</v>
      </c>
    </row>
    <row r="46" spans="2:16" x14ac:dyDescent="0.25">
      <c r="B46" s="456" t="s">
        <v>79</v>
      </c>
      <c r="C46" s="457">
        <f>SUM(C40:C45)</f>
        <v>10</v>
      </c>
      <c r="D46" s="457">
        <f>SUM(D40:D45)</f>
        <v>100</v>
      </c>
    </row>
  </sheetData>
  <mergeCells count="17">
    <mergeCell ref="A6:O6"/>
    <mergeCell ref="A7:N7"/>
    <mergeCell ref="A8:F8"/>
    <mergeCell ref="K32:P32"/>
    <mergeCell ref="A5:O5"/>
    <mergeCell ref="K31:O31"/>
    <mergeCell ref="I1:O1"/>
    <mergeCell ref="I2:O2"/>
    <mergeCell ref="A1:H1"/>
    <mergeCell ref="A2:H2"/>
    <mergeCell ref="A3:H3"/>
    <mergeCell ref="K37:L37"/>
    <mergeCell ref="B36:C36"/>
    <mergeCell ref="N37:O37"/>
    <mergeCell ref="B33:C33"/>
    <mergeCell ref="K33:P33"/>
    <mergeCell ref="K36:P36"/>
  </mergeCells>
  <conditionalFormatting sqref="F10:H10 D10 D11:H14 D30:H30">
    <cfRule type="cellIs" dxfId="120" priority="32" stopIfTrue="1" operator="lessThan">
      <formula>5</formula>
    </cfRule>
  </conditionalFormatting>
  <conditionalFormatting sqref="C11:F14 C30:F30 N30:O30 K14 M14:M29 N11:N29">
    <cfRule type="cellIs" dxfId="119" priority="30" stopIfTrue="1" operator="lessThan">
      <formula>5</formula>
    </cfRule>
  </conditionalFormatting>
  <conditionalFormatting sqref="I11 I12:K30 M11:M30">
    <cfRule type="cellIs" dxfId="118" priority="29" stopIfTrue="1" operator="lessThan">
      <formula>5</formula>
    </cfRule>
  </conditionalFormatting>
  <conditionalFormatting sqref="K11">
    <cfRule type="cellIs" dxfId="117" priority="28" stopIfTrue="1" operator="lessThan">
      <formula>5</formula>
    </cfRule>
  </conditionalFormatting>
  <conditionalFormatting sqref="J14">
    <cfRule type="cellIs" dxfId="116" priority="26" stopIfTrue="1" operator="lessThan">
      <formula>5</formula>
    </cfRule>
  </conditionalFormatting>
  <conditionalFormatting sqref="A2">
    <cfRule type="cellIs" dxfId="115" priority="18" stopIfTrue="1" operator="lessThan">
      <formula>5</formula>
    </cfRule>
  </conditionalFormatting>
  <conditionalFormatting sqref="A3:A4">
    <cfRule type="cellIs" dxfId="114" priority="17" stopIfTrue="1" operator="lessThan">
      <formula>5</formula>
    </cfRule>
  </conditionalFormatting>
  <conditionalFormatting sqref="J11">
    <cfRule type="cellIs" dxfId="113" priority="16" stopIfTrue="1" operator="lessThan">
      <formula>5</formula>
    </cfRule>
  </conditionalFormatting>
  <conditionalFormatting sqref="L11:L30">
    <cfRule type="cellIs" dxfId="112" priority="15" stopIfTrue="1" operator="lessThan">
      <formula>5</formula>
    </cfRule>
  </conditionalFormatting>
  <conditionalFormatting sqref="P11:P29">
    <cfRule type="cellIs" dxfId="111" priority="13" stopIfTrue="1" operator="lessThan">
      <formula>5</formula>
    </cfRule>
  </conditionalFormatting>
  <conditionalFormatting sqref="P11:P29">
    <cfRule type="cellIs" dxfId="110" priority="14" stopIfTrue="1" operator="lessThan">
      <formula>5</formula>
    </cfRule>
  </conditionalFormatting>
  <conditionalFormatting sqref="O11:O29">
    <cfRule type="cellIs" dxfId="109" priority="12" stopIfTrue="1" operator="lessThan">
      <formula>5</formula>
    </cfRule>
  </conditionalFormatting>
  <conditionalFormatting sqref="O11:O29">
    <cfRule type="cellIs" dxfId="108" priority="11" stopIfTrue="1" operator="lessThan">
      <formula>5</formula>
    </cfRule>
  </conditionalFormatting>
  <conditionalFormatting sqref="O11:O29">
    <cfRule type="cellIs" dxfId="107" priority="10" stopIfTrue="1" operator="lessThan">
      <formula>5</formula>
    </cfRule>
  </conditionalFormatting>
  <conditionalFormatting sqref="O11:O29">
    <cfRule type="cellIs" dxfId="106" priority="9" stopIfTrue="1" operator="lessThan">
      <formula>5</formula>
    </cfRule>
  </conditionalFormatting>
  <conditionalFormatting sqref="O11:O29">
    <cfRule type="cellIs" dxfId="105" priority="8" stopIfTrue="1" operator="lessThan">
      <formula>5</formula>
    </cfRule>
  </conditionalFormatting>
  <conditionalFormatting sqref="O11:O29">
    <cfRule type="cellIs" priority="1" stopIfTrue="1" operator="greaterThan">
      <formula>5</formula>
    </cfRule>
    <cfRule type="cellIs" dxfId="104" priority="2" stopIfTrue="1" operator="lessThan">
      <formula>5</formula>
    </cfRule>
    <cfRule type="cellIs" dxfId="103" priority="3" stopIfTrue="1" operator="greaterThan">
      <formula>5</formula>
    </cfRule>
    <cfRule type="cellIs" dxfId="102" priority="4" stopIfTrue="1" operator="greaterThan">
      <formula>5</formula>
    </cfRule>
    <cfRule type="cellIs" dxfId="101" priority="5" stopIfTrue="1" operator="greaterThan">
      <formula>5</formula>
    </cfRule>
    <cfRule type="cellIs" dxfId="100" priority="6" stopIfTrue="1" operator="greaterThan">
      <formula>5</formula>
    </cfRule>
    <cfRule type="cellIs" dxfId="99" priority="7" stopIfTrue="1" operator="greaterThan">
      <formula>5</formula>
    </cfRule>
  </conditionalFormatting>
  <pageMargins left="0.45" right="0.2" top="0.25" bottom="0.2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1"/>
  <sheetViews>
    <sheetView topLeftCell="A4" workbookViewId="0">
      <selection activeCell="O9" sqref="O9"/>
    </sheetView>
  </sheetViews>
  <sheetFormatPr defaultColWidth="4.625" defaultRowHeight="15.75" x14ac:dyDescent="0.25"/>
  <cols>
    <col min="1" max="1" width="3.125" style="120" customWidth="1"/>
    <col min="2" max="2" width="10.625" style="120" customWidth="1"/>
    <col min="3" max="3" width="13.375" style="120" customWidth="1"/>
    <col min="4" max="4" width="6.875" style="120" customWidth="1"/>
    <col min="5" max="5" width="9.875" style="120" hidden="1" customWidth="1"/>
    <col min="6" max="6" width="8.5" style="120" hidden="1" customWidth="1"/>
    <col min="7" max="7" width="7.125" style="120" hidden="1" customWidth="1"/>
    <col min="8" max="8" width="6.875" style="120" hidden="1" customWidth="1"/>
    <col min="9" max="9" width="7.375" style="125" customWidth="1"/>
    <col min="10" max="13" width="7.375" style="120" customWidth="1"/>
    <col min="14" max="14" width="7.75" style="120" customWidth="1"/>
    <col min="15" max="15" width="8" style="120" customWidth="1"/>
    <col min="16" max="16" width="4.625" style="120" hidden="1" customWidth="1"/>
    <col min="17" max="17" width="4.625" style="120"/>
    <col min="18" max="18" width="7.625" style="120" bestFit="1" customWidth="1"/>
    <col min="19" max="16384" width="4.625" style="120"/>
  </cols>
  <sheetData>
    <row r="1" spans="1:29" ht="19.5" customHeight="1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90" t="s">
        <v>1</v>
      </c>
      <c r="J1" s="490"/>
      <c r="K1" s="490"/>
      <c r="L1" s="490"/>
      <c r="M1" s="490"/>
      <c r="N1" s="490"/>
      <c r="O1" s="490"/>
      <c r="P1" s="53"/>
      <c r="Q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9.5" customHeight="1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  <c r="P2" s="53"/>
      <c r="Q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19.5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158"/>
      <c r="J3" s="127"/>
      <c r="K3" s="127"/>
      <c r="L3" s="127"/>
      <c r="M3" s="191"/>
      <c r="N3" s="127"/>
      <c r="O3" s="127"/>
      <c r="P3" s="127"/>
      <c r="Q3" s="127"/>
    </row>
    <row r="4" spans="1:29" ht="19.5" customHeight="1" x14ac:dyDescent="0.25">
      <c r="A4" s="468"/>
      <c r="B4" s="468"/>
      <c r="C4" s="468"/>
      <c r="D4" s="468"/>
      <c r="E4" s="468"/>
      <c r="F4" s="468"/>
      <c r="G4" s="468"/>
      <c r="H4" s="468"/>
      <c r="I4" s="158"/>
      <c r="J4" s="127"/>
      <c r="K4" s="127"/>
      <c r="L4" s="127"/>
      <c r="M4" s="191"/>
      <c r="N4" s="127"/>
      <c r="O4" s="127"/>
      <c r="P4" s="127"/>
      <c r="Q4" s="127"/>
    </row>
    <row r="5" spans="1:29" ht="22.5" customHeight="1" x14ac:dyDescent="0.25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</row>
    <row r="6" spans="1:29" ht="24" customHeight="1" x14ac:dyDescent="0.3">
      <c r="A6" s="495" t="s">
        <v>296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</row>
    <row r="7" spans="1:29" ht="160.5" customHeight="1" x14ac:dyDescent="0.25">
      <c r="A7" s="130" t="s">
        <v>7</v>
      </c>
      <c r="B7" s="131" t="s">
        <v>8</v>
      </c>
      <c r="C7" s="132" t="s">
        <v>9</v>
      </c>
      <c r="D7" s="132" t="s">
        <v>10</v>
      </c>
      <c r="E7" s="132" t="s">
        <v>11</v>
      </c>
      <c r="F7" s="132" t="s">
        <v>12</v>
      </c>
      <c r="G7" s="33" t="s">
        <v>14</v>
      </c>
      <c r="H7" s="33" t="s">
        <v>13</v>
      </c>
      <c r="I7" s="319" t="s">
        <v>297</v>
      </c>
      <c r="J7" s="320" t="s">
        <v>298</v>
      </c>
      <c r="K7" s="319" t="s">
        <v>299</v>
      </c>
      <c r="L7" s="319" t="s">
        <v>300</v>
      </c>
      <c r="M7" s="319" t="s">
        <v>301</v>
      </c>
      <c r="N7" s="321" t="s">
        <v>21</v>
      </c>
      <c r="O7" s="317" t="s">
        <v>22</v>
      </c>
    </row>
    <row r="8" spans="1:29" x14ac:dyDescent="0.25">
      <c r="A8" s="137"/>
      <c r="B8" s="137"/>
      <c r="C8" s="137"/>
      <c r="D8" s="137"/>
      <c r="E8" s="137"/>
      <c r="F8" s="137"/>
      <c r="G8" s="138"/>
      <c r="H8" s="138"/>
      <c r="I8" s="139">
        <v>2</v>
      </c>
      <c r="J8" s="140">
        <v>2</v>
      </c>
      <c r="K8" s="139">
        <v>2</v>
      </c>
      <c r="L8" s="139">
        <v>2</v>
      </c>
      <c r="M8" s="139">
        <v>3</v>
      </c>
      <c r="N8" s="140"/>
      <c r="O8" s="143">
        <f>SUM(I8:N8)</f>
        <v>11</v>
      </c>
    </row>
    <row r="9" spans="1:29" ht="20.25" customHeight="1" x14ac:dyDescent="0.25">
      <c r="A9" s="144">
        <v>1</v>
      </c>
      <c r="B9" s="76" t="s">
        <v>302</v>
      </c>
      <c r="C9" s="77" t="s">
        <v>303</v>
      </c>
      <c r="D9" s="78" t="s">
        <v>233</v>
      </c>
      <c r="E9" s="164" t="s">
        <v>198</v>
      </c>
      <c r="F9" s="80" t="s">
        <v>27</v>
      </c>
      <c r="G9" s="80" t="s">
        <v>28</v>
      </c>
      <c r="H9" s="80" t="s">
        <v>199</v>
      </c>
      <c r="I9" s="145">
        <v>8</v>
      </c>
      <c r="J9" s="147">
        <v>8.1999999999999993</v>
      </c>
      <c r="K9" s="10">
        <v>7.5</v>
      </c>
      <c r="L9" s="10">
        <v>7.1</v>
      </c>
      <c r="M9" s="10">
        <v>6.7</v>
      </c>
      <c r="N9" s="148">
        <v>7.4</v>
      </c>
      <c r="O9" s="446" t="str">
        <f>IF(N9&gt;=9,"Xuất sắc",IF(N9&gt;=8,"Giỏi",IF(N9&gt;=7,"Khá",IF(N9&gt;=6,"TB khá",IF(N9&gt;=5,"TB","Yếu")))))</f>
        <v>Khá</v>
      </c>
      <c r="P9" s="443">
        <f>ROUND(SUMPRODUCT(I9:M9,I$8:M$8)/SUM(I$8:M$8),1)</f>
        <v>7.4</v>
      </c>
    </row>
    <row r="10" spans="1:29" ht="20.25" customHeight="1" x14ac:dyDescent="0.25">
      <c r="A10" s="144">
        <v>2</v>
      </c>
      <c r="B10" s="81" t="s">
        <v>304</v>
      </c>
      <c r="C10" s="82" t="s">
        <v>305</v>
      </c>
      <c r="D10" s="83" t="s">
        <v>306</v>
      </c>
      <c r="E10" s="84" t="s">
        <v>157</v>
      </c>
      <c r="F10" s="85" t="s">
        <v>158</v>
      </c>
      <c r="G10" s="85" t="s">
        <v>28</v>
      </c>
      <c r="H10" s="85" t="s">
        <v>29</v>
      </c>
      <c r="I10" s="10">
        <v>6.7</v>
      </c>
      <c r="J10" s="445">
        <v>0.7</v>
      </c>
      <c r="K10" s="10">
        <v>6.9</v>
      </c>
      <c r="L10" s="10">
        <v>5.2</v>
      </c>
      <c r="M10" s="10">
        <v>5.0999999999999996</v>
      </c>
      <c r="N10" s="147">
        <v>4.9000000000000004</v>
      </c>
      <c r="O10" s="447" t="str">
        <f t="shared" ref="O10:O14" si="0">IF(N10&gt;=9,"Xuất sắc",IF(N10&gt;=8,"Giỏi",IF(N10&gt;=7,"Khá",IF(N10&gt;=6,"TB khá",IF(N10&gt;=5,"TB","Yếu")))))</f>
        <v>Yếu</v>
      </c>
      <c r="P10" s="443">
        <f t="shared" ref="P10:P14" si="1">ROUND(SUMPRODUCT(I10:M10,I$8:M$8)/SUM(I$8:M$8),1)</f>
        <v>4.9000000000000004</v>
      </c>
    </row>
    <row r="11" spans="1:29" ht="20.25" customHeight="1" x14ac:dyDescent="0.25">
      <c r="A11" s="144">
        <v>3</v>
      </c>
      <c r="B11" s="81" t="s">
        <v>307</v>
      </c>
      <c r="C11" s="82" t="s">
        <v>308</v>
      </c>
      <c r="D11" s="83" t="s">
        <v>237</v>
      </c>
      <c r="E11" s="112" t="s">
        <v>200</v>
      </c>
      <c r="F11" s="85" t="s">
        <v>98</v>
      </c>
      <c r="G11" s="85" t="s">
        <v>108</v>
      </c>
      <c r="H11" s="85" t="s">
        <v>199</v>
      </c>
      <c r="I11" s="10">
        <v>8</v>
      </c>
      <c r="J11" s="147">
        <v>7.3</v>
      </c>
      <c r="K11" s="10">
        <v>8.3000000000000007</v>
      </c>
      <c r="L11" s="10">
        <v>7.5</v>
      </c>
      <c r="M11" s="10">
        <v>7.4</v>
      </c>
      <c r="N11" s="147">
        <v>7.7</v>
      </c>
      <c r="O11" s="447" t="str">
        <f t="shared" si="0"/>
        <v>Khá</v>
      </c>
      <c r="P11" s="443">
        <f t="shared" si="1"/>
        <v>7.7</v>
      </c>
    </row>
    <row r="12" spans="1:29" ht="20.25" customHeight="1" x14ac:dyDescent="0.25">
      <c r="A12" s="144">
        <v>4</v>
      </c>
      <c r="B12" s="81" t="s">
        <v>309</v>
      </c>
      <c r="C12" s="82" t="s">
        <v>310</v>
      </c>
      <c r="D12" s="83" t="s">
        <v>311</v>
      </c>
      <c r="E12" s="84" t="s">
        <v>203</v>
      </c>
      <c r="F12" s="85" t="s">
        <v>98</v>
      </c>
      <c r="G12" s="85" t="s">
        <v>28</v>
      </c>
      <c r="H12" s="85" t="s">
        <v>199</v>
      </c>
      <c r="I12" s="10">
        <v>7.9</v>
      </c>
      <c r="J12" s="147">
        <v>7.9</v>
      </c>
      <c r="K12" s="10">
        <v>7.8</v>
      </c>
      <c r="L12" s="10">
        <v>7.8</v>
      </c>
      <c r="M12" s="10">
        <v>6.6</v>
      </c>
      <c r="N12" s="147">
        <v>7.5</v>
      </c>
      <c r="O12" s="447" t="str">
        <f t="shared" si="0"/>
        <v>Khá</v>
      </c>
      <c r="P12" s="443">
        <f t="shared" si="1"/>
        <v>7.5</v>
      </c>
    </row>
    <row r="13" spans="1:29" ht="20.25" customHeight="1" x14ac:dyDescent="0.25">
      <c r="A13" s="144">
        <v>5</v>
      </c>
      <c r="B13" s="81" t="s">
        <v>312</v>
      </c>
      <c r="C13" s="165" t="s">
        <v>313</v>
      </c>
      <c r="D13" s="166" t="s">
        <v>96</v>
      </c>
      <c r="E13" s="81" t="s">
        <v>207</v>
      </c>
      <c r="F13" s="85" t="s">
        <v>27</v>
      </c>
      <c r="G13" s="81" t="s">
        <v>28</v>
      </c>
      <c r="H13" s="81" t="s">
        <v>199</v>
      </c>
      <c r="I13" s="10">
        <v>7.8</v>
      </c>
      <c r="J13" s="147">
        <v>7.9</v>
      </c>
      <c r="K13" s="10">
        <v>8.9</v>
      </c>
      <c r="L13" s="10">
        <v>7.8</v>
      </c>
      <c r="M13" s="10">
        <v>7.3</v>
      </c>
      <c r="N13" s="147">
        <v>7.9</v>
      </c>
      <c r="O13" s="447" t="str">
        <f t="shared" si="0"/>
        <v>Khá</v>
      </c>
      <c r="P13" s="443">
        <f t="shared" si="1"/>
        <v>7.9</v>
      </c>
    </row>
    <row r="14" spans="1:29" ht="20.25" customHeight="1" x14ac:dyDescent="0.25">
      <c r="A14" s="151">
        <v>6</v>
      </c>
      <c r="B14" s="93" t="s">
        <v>314</v>
      </c>
      <c r="C14" s="117" t="s">
        <v>315</v>
      </c>
      <c r="D14" s="118" t="s">
        <v>316</v>
      </c>
      <c r="E14" s="167" t="s">
        <v>208</v>
      </c>
      <c r="F14" s="119" t="s">
        <v>209</v>
      </c>
      <c r="G14" s="119" t="s">
        <v>28</v>
      </c>
      <c r="H14" s="119" t="s">
        <v>199</v>
      </c>
      <c r="I14" s="34">
        <v>7.8</v>
      </c>
      <c r="J14" s="34">
        <v>6.3</v>
      </c>
      <c r="K14" s="34">
        <v>8.1999999999999993</v>
      </c>
      <c r="L14" s="34">
        <v>7.2</v>
      </c>
      <c r="M14" s="34">
        <v>6.4</v>
      </c>
      <c r="N14" s="153">
        <v>7.1</v>
      </c>
      <c r="O14" s="459" t="str">
        <f t="shared" si="0"/>
        <v>Khá</v>
      </c>
      <c r="P14" s="443">
        <f t="shared" si="1"/>
        <v>7.1</v>
      </c>
    </row>
    <row r="15" spans="1:29" ht="16.5" x14ac:dyDescent="0.25">
      <c r="A15" s="128"/>
      <c r="B15" s="36"/>
      <c r="C15" s="9"/>
      <c r="D15" s="9"/>
      <c r="E15" s="9"/>
      <c r="F15" s="469"/>
      <c r="G15" s="469"/>
      <c r="H15" s="469"/>
      <c r="I15" s="58"/>
      <c r="J15" s="36"/>
      <c r="K15" s="501" t="s">
        <v>317</v>
      </c>
      <c r="L15" s="501"/>
      <c r="M15" s="501"/>
      <c r="N15" s="501"/>
      <c r="O15" s="501"/>
      <c r="P15" s="497"/>
      <c r="Q15" s="128"/>
      <c r="R15" s="128"/>
      <c r="S15" s="69"/>
      <c r="T15" s="9"/>
      <c r="U15" s="9"/>
      <c r="V15" s="127"/>
      <c r="W15" s="127"/>
      <c r="X15" s="127"/>
      <c r="Y15" s="158"/>
      <c r="Z15" s="127"/>
      <c r="AA15" s="127"/>
    </row>
    <row r="16" spans="1:29" ht="16.5" x14ac:dyDescent="0.25">
      <c r="A16" s="128"/>
      <c r="B16" s="494" t="s">
        <v>65</v>
      </c>
      <c r="C16" s="494"/>
      <c r="D16" s="494"/>
      <c r="E16" s="19"/>
      <c r="F16" s="19"/>
      <c r="G16" s="19"/>
      <c r="H16" s="19"/>
      <c r="I16" s="58"/>
      <c r="J16" s="157"/>
      <c r="K16" s="494" t="s">
        <v>66</v>
      </c>
      <c r="L16" s="494"/>
      <c r="M16" s="494"/>
      <c r="N16" s="494"/>
      <c r="O16" s="494"/>
      <c r="P16" s="494"/>
      <c r="Q16" s="128"/>
      <c r="R16" s="128"/>
      <c r="S16" s="69"/>
      <c r="T16" s="9"/>
      <c r="U16" s="9"/>
      <c r="V16" s="127"/>
      <c r="W16" s="127"/>
      <c r="X16" s="127"/>
      <c r="Y16" s="158"/>
      <c r="Z16" s="127"/>
      <c r="AA16" s="127"/>
    </row>
    <row r="17" spans="1:27" ht="16.5" x14ac:dyDescent="0.25">
      <c r="A17" s="128"/>
      <c r="B17" s="9"/>
      <c r="C17" s="9"/>
      <c r="D17" s="9"/>
      <c r="E17" s="59"/>
      <c r="F17" s="9"/>
      <c r="G17" s="469"/>
      <c r="H17" s="9"/>
      <c r="I17" s="58"/>
      <c r="J17" s="36"/>
      <c r="K17" s="494" t="s">
        <v>67</v>
      </c>
      <c r="L17" s="494"/>
      <c r="M17" s="494"/>
      <c r="N17" s="494"/>
      <c r="O17" s="494"/>
      <c r="P17" s="494"/>
      <c r="Q17" s="9"/>
      <c r="R17" s="9"/>
      <c r="S17" s="69"/>
      <c r="T17" s="9"/>
      <c r="U17" s="9"/>
      <c r="V17" s="127"/>
      <c r="W17" s="127"/>
      <c r="X17" s="127"/>
      <c r="Y17" s="158"/>
      <c r="Z17" s="127"/>
      <c r="AA17" s="127"/>
    </row>
    <row r="18" spans="1:27" ht="16.5" x14ac:dyDescent="0.25">
      <c r="A18" s="128"/>
      <c r="B18" s="9"/>
      <c r="C18" s="9"/>
      <c r="D18" s="9"/>
      <c r="E18" s="59"/>
      <c r="F18" s="9"/>
      <c r="G18" s="469"/>
      <c r="H18" s="9"/>
      <c r="I18" s="58"/>
      <c r="J18" s="36"/>
      <c r="K18" s="36"/>
      <c r="L18" s="59"/>
      <c r="M18" s="59"/>
      <c r="N18" s="19"/>
      <c r="O18" s="69"/>
      <c r="P18" s="69"/>
      <c r="Q18" s="9"/>
      <c r="R18" s="9"/>
      <c r="S18" s="69"/>
      <c r="T18" s="9"/>
      <c r="U18" s="9"/>
      <c r="V18" s="127"/>
      <c r="W18" s="127"/>
      <c r="X18" s="127"/>
      <c r="Y18" s="158"/>
      <c r="Z18" s="127"/>
      <c r="AA18" s="127"/>
    </row>
    <row r="19" spans="1:27" ht="16.5" x14ac:dyDescent="0.25">
      <c r="A19" s="128"/>
      <c r="B19" s="9"/>
      <c r="C19" s="9"/>
      <c r="D19" s="9"/>
      <c r="E19" s="59"/>
      <c r="F19" s="9"/>
      <c r="G19" s="469"/>
      <c r="H19" s="9"/>
      <c r="I19" s="58"/>
      <c r="J19" s="9"/>
      <c r="K19" s="9"/>
      <c r="L19" s="59"/>
      <c r="M19" s="59"/>
      <c r="N19" s="19"/>
      <c r="O19" s="69"/>
      <c r="P19" s="69"/>
      <c r="Q19" s="9"/>
      <c r="R19" s="9"/>
      <c r="S19" s="69"/>
      <c r="T19" s="9"/>
      <c r="U19" s="9"/>
      <c r="V19" s="127"/>
      <c r="W19" s="127"/>
      <c r="X19" s="127"/>
      <c r="Y19" s="158"/>
      <c r="Z19" s="127"/>
      <c r="AA19" s="127"/>
    </row>
    <row r="20" spans="1:27" ht="16.5" x14ac:dyDescent="0.25">
      <c r="A20" s="128"/>
      <c r="B20" s="487" t="s">
        <v>68</v>
      </c>
      <c r="C20" s="487"/>
      <c r="D20" s="487"/>
      <c r="E20" s="61"/>
      <c r="F20" s="61"/>
      <c r="G20" s="61"/>
      <c r="H20" s="61"/>
      <c r="I20" s="58"/>
      <c r="J20" s="9"/>
      <c r="K20" s="487" t="s">
        <v>69</v>
      </c>
      <c r="L20" s="487"/>
      <c r="M20" s="487"/>
      <c r="N20" s="487"/>
      <c r="O20" s="487"/>
      <c r="P20" s="487"/>
      <c r="Q20" s="9"/>
      <c r="R20" s="9"/>
      <c r="S20" s="69"/>
      <c r="T20" s="9"/>
      <c r="U20" s="9"/>
      <c r="V20" s="127"/>
      <c r="W20" s="127"/>
      <c r="X20" s="127"/>
      <c r="Y20" s="158"/>
      <c r="Z20" s="127"/>
      <c r="AA20" s="127"/>
    </row>
    <row r="21" spans="1:27" ht="16.5" x14ac:dyDescent="0.25">
      <c r="A21" s="128"/>
      <c r="B21" s="159"/>
      <c r="C21" s="159"/>
      <c r="D21" s="159"/>
      <c r="E21" s="159"/>
      <c r="F21" s="466"/>
      <c r="G21" s="466"/>
      <c r="H21" s="466"/>
      <c r="I21" s="162"/>
      <c r="J21" s="159"/>
      <c r="K21" s="487"/>
      <c r="L21" s="487"/>
      <c r="M21" s="43"/>
      <c r="N21" s="487"/>
      <c r="O21" s="487"/>
      <c r="P21" s="1"/>
      <c r="Q21" s="128"/>
      <c r="R21" s="128"/>
      <c r="S21" s="69"/>
      <c r="T21" s="9"/>
      <c r="U21" s="9"/>
      <c r="V21" s="127"/>
      <c r="W21" s="127"/>
      <c r="X21" s="127"/>
      <c r="Y21" s="158"/>
      <c r="Z21" s="127"/>
      <c r="AA21" s="127"/>
    </row>
    <row r="22" spans="1:27" ht="16.5" x14ac:dyDescent="0.25">
      <c r="A22" s="128"/>
      <c r="D22" s="159"/>
      <c r="E22" s="159"/>
      <c r="F22" s="466"/>
      <c r="G22" s="466"/>
      <c r="H22" s="466"/>
      <c r="I22" s="162"/>
      <c r="J22" s="159"/>
      <c r="K22" s="59"/>
      <c r="L22" s="9"/>
      <c r="M22" s="43"/>
      <c r="N22" s="44"/>
      <c r="O22" s="44"/>
      <c r="P22" s="1"/>
      <c r="Q22" s="159"/>
      <c r="R22" s="159"/>
      <c r="S22" s="69"/>
      <c r="T22" s="9"/>
      <c r="U22" s="9"/>
      <c r="V22" s="127"/>
      <c r="W22" s="127"/>
      <c r="X22" s="127"/>
      <c r="Y22" s="158"/>
      <c r="Z22" s="127"/>
      <c r="AA22" s="127"/>
    </row>
    <row r="23" spans="1:27" ht="16.5" x14ac:dyDescent="0.25">
      <c r="A23" s="128"/>
      <c r="B23" s="68"/>
      <c r="C23" s="9"/>
      <c r="D23" s="9"/>
      <c r="E23" s="9"/>
      <c r="F23" s="9"/>
      <c r="G23" s="9"/>
      <c r="H23" s="9"/>
      <c r="I23" s="60"/>
      <c r="J23" s="9"/>
      <c r="K23" s="59"/>
      <c r="L23" s="59"/>
      <c r="M23" s="9"/>
      <c r="N23" s="19"/>
      <c r="O23" s="9"/>
      <c r="P23" s="9"/>
      <c r="Q23" s="9"/>
      <c r="R23" s="9"/>
      <c r="S23" s="9"/>
      <c r="T23" s="9"/>
      <c r="U23" s="9"/>
      <c r="V23" s="127"/>
      <c r="W23" s="127"/>
      <c r="X23" s="127"/>
      <c r="Y23" s="158"/>
      <c r="Z23" s="127"/>
      <c r="AA23" s="127"/>
    </row>
    <row r="24" spans="1:27" ht="16.5" x14ac:dyDescent="0.25">
      <c r="B24" s="448" t="s">
        <v>70</v>
      </c>
      <c r="C24" s="449" t="s">
        <v>71</v>
      </c>
      <c r="D24" s="450" t="s">
        <v>72</v>
      </c>
      <c r="E24" s="9"/>
      <c r="F24" s="9"/>
      <c r="G24" s="9"/>
      <c r="H24" s="9"/>
      <c r="I24" s="60"/>
      <c r="J24" s="9"/>
      <c r="K24" s="59"/>
      <c r="L24" s="59"/>
      <c r="M24" s="9"/>
      <c r="N24" s="19"/>
      <c r="O24" s="9"/>
      <c r="P24" s="9"/>
      <c r="Q24" s="9"/>
      <c r="R24" s="9"/>
      <c r="S24" s="9"/>
      <c r="T24" s="9"/>
      <c r="U24" s="9"/>
      <c r="V24" s="127"/>
      <c r="W24" s="127"/>
      <c r="X24" s="127"/>
      <c r="Y24" s="158"/>
      <c r="Z24" s="127"/>
      <c r="AA24" s="127"/>
    </row>
    <row r="25" spans="1:27" ht="16.5" x14ac:dyDescent="0.25">
      <c r="B25" s="451" t="s">
        <v>73</v>
      </c>
      <c r="C25" s="419">
        <f>COUNTIF(O$9:O$46,"Xuất sắc")</f>
        <v>0</v>
      </c>
      <c r="D25" s="452">
        <f>C25*100/6</f>
        <v>0</v>
      </c>
      <c r="E25" s="127"/>
      <c r="F25" s="127"/>
      <c r="G25" s="127"/>
      <c r="H25" s="127"/>
      <c r="I25" s="158"/>
      <c r="J25" s="127"/>
      <c r="K25" s="127"/>
      <c r="L25" s="163"/>
      <c r="M25" s="127"/>
      <c r="N25" s="127"/>
      <c r="O25" s="127"/>
      <c r="P25" s="127"/>
      <c r="Q25" s="163"/>
      <c r="R25" s="127"/>
      <c r="S25" s="127"/>
      <c r="T25" s="127"/>
      <c r="U25" s="127"/>
      <c r="V25" s="127"/>
      <c r="W25" s="127"/>
      <c r="X25" s="127"/>
      <c r="Y25" s="158"/>
      <c r="Z25" s="127"/>
      <c r="AA25" s="127"/>
    </row>
    <row r="26" spans="1:27" x14ac:dyDescent="0.25">
      <c r="B26" s="453" t="s">
        <v>74</v>
      </c>
      <c r="C26" s="419">
        <f>COUNTIF(O$9:O$46,"GIỎI")</f>
        <v>0</v>
      </c>
      <c r="D26" s="452">
        <f t="shared" ref="D26:D30" si="2">C26*100/6</f>
        <v>0</v>
      </c>
    </row>
    <row r="27" spans="1:27" x14ac:dyDescent="0.25">
      <c r="B27" s="454" t="s">
        <v>75</v>
      </c>
      <c r="C27" s="419">
        <f>COUNTIF(O$9:O$46,"KHÁ")</f>
        <v>5</v>
      </c>
      <c r="D27" s="452">
        <f t="shared" si="2"/>
        <v>83.333333333333329</v>
      </c>
    </row>
    <row r="28" spans="1:27" x14ac:dyDescent="0.25">
      <c r="B28" s="454" t="s">
        <v>76</v>
      </c>
      <c r="C28" s="419">
        <f>COUNTIF(O$9:O$46,"TB KHÁ")</f>
        <v>0</v>
      </c>
      <c r="D28" s="452">
        <f t="shared" si="2"/>
        <v>0</v>
      </c>
    </row>
    <row r="29" spans="1:27" x14ac:dyDescent="0.25">
      <c r="B29" s="453" t="s">
        <v>77</v>
      </c>
      <c r="C29" s="419">
        <f>COUNTIF(O$9:O$46,"TB")</f>
        <v>0</v>
      </c>
      <c r="D29" s="452">
        <f t="shared" si="2"/>
        <v>0</v>
      </c>
    </row>
    <row r="30" spans="1:27" x14ac:dyDescent="0.25">
      <c r="B30" s="455" t="s">
        <v>78</v>
      </c>
      <c r="C30" s="419">
        <f>COUNTIF(O$9:O$46,"YẾU")</f>
        <v>1</v>
      </c>
      <c r="D30" s="452">
        <f t="shared" si="2"/>
        <v>16.666666666666668</v>
      </c>
    </row>
    <row r="31" spans="1:27" x14ac:dyDescent="0.25">
      <c r="B31" s="456" t="s">
        <v>79</v>
      </c>
      <c r="C31" s="457">
        <f>SUM(C25:C30)</f>
        <v>6</v>
      </c>
      <c r="D31" s="457">
        <f>SUM(D25:D30)</f>
        <v>100</v>
      </c>
    </row>
  </sheetData>
  <mergeCells count="15">
    <mergeCell ref="K21:L21"/>
    <mergeCell ref="N21:O21"/>
    <mergeCell ref="A5:O5"/>
    <mergeCell ref="A6:O6"/>
    <mergeCell ref="A1:H1"/>
    <mergeCell ref="A2:H2"/>
    <mergeCell ref="A3:H3"/>
    <mergeCell ref="I1:O1"/>
    <mergeCell ref="I2:O2"/>
    <mergeCell ref="B16:D16"/>
    <mergeCell ref="B20:D20"/>
    <mergeCell ref="K15:P15"/>
    <mergeCell ref="K16:P16"/>
    <mergeCell ref="K17:P17"/>
    <mergeCell ref="K20:P20"/>
  </mergeCells>
  <conditionalFormatting sqref="J48 K48:K50 E9:H14 K53:M53 I50 I26:O47 I51:O52">
    <cfRule type="cellIs" dxfId="98" priority="27" stopIfTrue="1" operator="lessThan">
      <formula>5</formula>
    </cfRule>
  </conditionalFormatting>
  <conditionalFormatting sqref="K3:P4">
    <cfRule type="cellIs" dxfId="97" priority="26" stopIfTrue="1" operator="lessThan">
      <formula>5</formula>
    </cfRule>
  </conditionalFormatting>
  <conditionalFormatting sqref="I9:M9 I11:M14 I10 K10:M10">
    <cfRule type="cellIs" dxfId="96" priority="25" stopIfTrue="1" operator="lessThan">
      <formula>5</formula>
    </cfRule>
  </conditionalFormatting>
  <conditionalFormatting sqref="A2">
    <cfRule type="cellIs" dxfId="95" priority="21" stopIfTrue="1" operator="lessThan">
      <formula>5</formula>
    </cfRule>
  </conditionalFormatting>
  <conditionalFormatting sqref="A3:A4">
    <cfRule type="cellIs" dxfId="94" priority="19" stopIfTrue="1" operator="lessThan">
      <formula>5</formula>
    </cfRule>
  </conditionalFormatting>
  <conditionalFormatting sqref="I9:N9 I11:N14 I10 K10:N10">
    <cfRule type="cellIs" dxfId="93" priority="17" stopIfTrue="1" operator="lessThan">
      <formula>5</formula>
    </cfRule>
    <cfRule type="cellIs" dxfId="92" priority="18" stopIfTrue="1" operator="lessThan">
      <formula>5</formula>
    </cfRule>
  </conditionalFormatting>
  <conditionalFormatting sqref="P9:P14">
    <cfRule type="cellIs" dxfId="91" priority="15" stopIfTrue="1" operator="lessThan">
      <formula>5</formula>
    </cfRule>
  </conditionalFormatting>
  <conditionalFormatting sqref="P9:P14">
    <cfRule type="cellIs" dxfId="90" priority="16" stopIfTrue="1" operator="lessThan">
      <formula>5</formula>
    </cfRule>
  </conditionalFormatting>
  <conditionalFormatting sqref="J10">
    <cfRule type="cellIs" dxfId="89" priority="13" stopIfTrue="1" operator="lessThan">
      <formula>5</formula>
    </cfRule>
  </conditionalFormatting>
  <conditionalFormatting sqref="J10">
    <cfRule type="cellIs" dxfId="88" priority="14" stopIfTrue="1" operator="lessThan">
      <formula>5</formula>
    </cfRule>
  </conditionalFormatting>
  <conditionalFormatting sqref="O9:O14">
    <cfRule type="cellIs" dxfId="87" priority="12" stopIfTrue="1" operator="lessThan">
      <formula>5</formula>
    </cfRule>
  </conditionalFormatting>
  <conditionalFormatting sqref="O9:O14">
    <cfRule type="cellIs" dxfId="86" priority="11" stopIfTrue="1" operator="lessThan">
      <formula>5</formula>
    </cfRule>
  </conditionalFormatting>
  <conditionalFormatting sqref="O9:O14">
    <cfRule type="cellIs" dxfId="85" priority="10" stopIfTrue="1" operator="lessThan">
      <formula>5</formula>
    </cfRule>
  </conditionalFormatting>
  <conditionalFormatting sqref="O9:O14">
    <cfRule type="cellIs" dxfId="84" priority="9" stopIfTrue="1" operator="lessThan">
      <formula>5</formula>
    </cfRule>
  </conditionalFormatting>
  <conditionalFormatting sqref="O9:O14">
    <cfRule type="cellIs" dxfId="83" priority="8" stopIfTrue="1" operator="lessThan">
      <formula>5</formula>
    </cfRule>
  </conditionalFormatting>
  <conditionalFormatting sqref="O9:O14">
    <cfRule type="cellIs" priority="1" stopIfTrue="1" operator="greaterThan">
      <formula>5</formula>
    </cfRule>
    <cfRule type="cellIs" dxfId="82" priority="2" stopIfTrue="1" operator="lessThan">
      <formula>5</formula>
    </cfRule>
    <cfRule type="cellIs" dxfId="81" priority="3" stopIfTrue="1" operator="greaterThan">
      <formula>5</formula>
    </cfRule>
    <cfRule type="cellIs" dxfId="80" priority="4" stopIfTrue="1" operator="greaterThan">
      <formula>5</formula>
    </cfRule>
    <cfRule type="cellIs" dxfId="79" priority="5" stopIfTrue="1" operator="greaterThan">
      <formula>5</formula>
    </cfRule>
    <cfRule type="cellIs" dxfId="78" priority="6" stopIfTrue="1" operator="greaterThan">
      <formula>5</formula>
    </cfRule>
    <cfRule type="cellIs" dxfId="77" priority="7" stopIfTrue="1" operator="greaterThan">
      <formula>5</formula>
    </cfRule>
  </conditionalFormatting>
  <pageMargins left="0.45" right="0.45" top="0.5" bottom="0.25" header="0.3" footer="0.3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62"/>
  <sheetViews>
    <sheetView topLeftCell="A9" workbookViewId="0">
      <selection activeCell="Y12" sqref="Y12"/>
    </sheetView>
  </sheetViews>
  <sheetFormatPr defaultColWidth="9" defaultRowHeight="12.75" x14ac:dyDescent="0.2"/>
  <cols>
    <col min="1" max="1" width="2.875" style="9" customWidth="1"/>
    <col min="2" max="2" width="10.25" style="19" customWidth="1"/>
    <col min="3" max="3" width="14.75" style="9" customWidth="1"/>
    <col min="4" max="4" width="7.75" style="9" customWidth="1"/>
    <col min="5" max="5" width="13.75" style="2" hidden="1" customWidth="1"/>
    <col min="6" max="6" width="13.125" style="2" hidden="1" customWidth="1"/>
    <col min="7" max="8" width="7.75" style="2" hidden="1" customWidth="1"/>
    <col min="9" max="17" width="4.875" style="9" customWidth="1"/>
    <col min="18" max="18" width="7.5" style="9" customWidth="1"/>
    <col min="19" max="16384" width="9" style="9"/>
  </cols>
  <sheetData>
    <row r="1" spans="1:21" ht="15.75" customHeight="1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90" t="s">
        <v>1</v>
      </c>
      <c r="K1" s="490"/>
      <c r="L1" s="490"/>
      <c r="M1" s="490"/>
      <c r="N1" s="490"/>
      <c r="O1" s="490"/>
      <c r="P1" s="490"/>
      <c r="Q1" s="490"/>
      <c r="R1" s="490"/>
      <c r="S1" s="53"/>
      <c r="T1" s="53"/>
      <c r="U1" s="53"/>
    </row>
    <row r="2" spans="1:21" ht="15.75" customHeight="1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/>
      <c r="J2" s="490" t="s">
        <v>3</v>
      </c>
      <c r="K2" s="490"/>
      <c r="L2" s="490"/>
      <c r="M2" s="490"/>
      <c r="N2" s="490"/>
      <c r="O2" s="490"/>
      <c r="P2" s="490"/>
      <c r="Q2" s="490"/>
      <c r="R2" s="490"/>
      <c r="S2" s="53"/>
      <c r="T2" s="53"/>
      <c r="U2" s="53"/>
    </row>
    <row r="3" spans="1:21" ht="15.75" customHeight="1" x14ac:dyDescent="0.3">
      <c r="A3" s="490" t="s">
        <v>4</v>
      </c>
      <c r="B3" s="490"/>
      <c r="C3" s="490"/>
      <c r="D3" s="490"/>
      <c r="E3" s="490"/>
      <c r="F3" s="490"/>
      <c r="G3" s="490"/>
      <c r="H3" s="490"/>
      <c r="I3" s="490"/>
      <c r="J3" s="17"/>
      <c r="K3" s="17"/>
      <c r="L3" s="17"/>
    </row>
    <row r="4" spans="1:21" ht="15.75" customHeight="1" x14ac:dyDescent="0.3">
      <c r="A4" s="468"/>
      <c r="B4" s="468"/>
      <c r="C4" s="468"/>
      <c r="D4" s="468"/>
      <c r="E4" s="468"/>
      <c r="F4" s="468"/>
      <c r="G4" s="468"/>
      <c r="H4" s="468"/>
      <c r="I4" s="468"/>
      <c r="J4" s="17"/>
      <c r="K4" s="17"/>
      <c r="L4" s="17"/>
    </row>
    <row r="5" spans="1:21" ht="24" customHeight="1" x14ac:dyDescent="0.2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</row>
    <row r="6" spans="1:21" ht="19.5" customHeight="1" x14ac:dyDescent="0.3">
      <c r="A6" s="491" t="s">
        <v>318</v>
      </c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</row>
    <row r="7" spans="1:21" ht="12.75" customHeight="1" x14ac:dyDescent="0.3">
      <c r="A7" s="17"/>
      <c r="B7" s="16"/>
      <c r="C7" s="17"/>
      <c r="D7" s="17"/>
      <c r="E7" s="15"/>
      <c r="F7" s="15"/>
      <c r="G7" s="15"/>
      <c r="H7" s="15"/>
      <c r="I7" s="17"/>
      <c r="J7" s="17"/>
      <c r="K7" s="17"/>
      <c r="L7" s="17"/>
    </row>
    <row r="8" spans="1:21" ht="168" customHeight="1" x14ac:dyDescent="0.2">
      <c r="A8" s="12" t="s">
        <v>7</v>
      </c>
      <c r="B8" s="50" t="s">
        <v>8</v>
      </c>
      <c r="C8" s="33" t="s">
        <v>9</v>
      </c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322" t="s">
        <v>176</v>
      </c>
      <c r="J8" s="322" t="s">
        <v>319</v>
      </c>
      <c r="K8" s="322" t="s">
        <v>320</v>
      </c>
      <c r="L8" s="322" t="s">
        <v>321</v>
      </c>
      <c r="M8" s="322" t="s">
        <v>322</v>
      </c>
      <c r="N8" s="322" t="s">
        <v>323</v>
      </c>
      <c r="O8" s="322" t="s">
        <v>324</v>
      </c>
      <c r="P8" s="322" t="s">
        <v>325</v>
      </c>
      <c r="Q8" s="321" t="s">
        <v>21</v>
      </c>
      <c r="R8" s="317" t="s">
        <v>22</v>
      </c>
    </row>
    <row r="9" spans="1:21" ht="14.25" x14ac:dyDescent="0.25">
      <c r="A9" s="31"/>
      <c r="B9" s="51"/>
      <c r="C9" s="39"/>
      <c r="D9" s="30"/>
      <c r="E9" s="35"/>
      <c r="F9" s="32"/>
      <c r="G9" s="32"/>
      <c r="H9" s="32"/>
      <c r="I9" s="21">
        <v>1</v>
      </c>
      <c r="J9" s="21">
        <v>2</v>
      </c>
      <c r="K9" s="21">
        <v>3</v>
      </c>
      <c r="L9" s="47">
        <v>2</v>
      </c>
      <c r="M9" s="21">
        <v>6</v>
      </c>
      <c r="N9" s="3">
        <v>4</v>
      </c>
      <c r="O9" s="21">
        <v>2</v>
      </c>
      <c r="P9" s="3">
        <v>5</v>
      </c>
      <c r="Q9" s="5"/>
      <c r="R9" s="71">
        <f>SUM(F9:Q9)</f>
        <v>25</v>
      </c>
    </row>
    <row r="10" spans="1:21" ht="15.95" customHeight="1" x14ac:dyDescent="0.25">
      <c r="A10" s="52">
        <v>1</v>
      </c>
      <c r="B10" s="111" t="s">
        <v>326</v>
      </c>
      <c r="C10" s="213" t="s">
        <v>327</v>
      </c>
      <c r="D10" s="214" t="s">
        <v>328</v>
      </c>
      <c r="E10" s="172">
        <v>37881</v>
      </c>
      <c r="F10" s="173" t="s">
        <v>329</v>
      </c>
      <c r="G10" s="173" t="s">
        <v>28</v>
      </c>
      <c r="H10" s="168" t="s">
        <v>199</v>
      </c>
      <c r="I10" s="261">
        <v>7</v>
      </c>
      <c r="J10" s="261">
        <v>7.8</v>
      </c>
      <c r="K10" s="474">
        <v>8.5</v>
      </c>
      <c r="L10" s="261">
        <v>8.5</v>
      </c>
      <c r="M10" s="262">
        <v>8.3000000000000007</v>
      </c>
      <c r="N10" s="261">
        <v>9.6</v>
      </c>
      <c r="O10" s="261">
        <v>9.3000000000000007</v>
      </c>
      <c r="P10" s="261">
        <v>7.8</v>
      </c>
      <c r="Q10" s="261">
        <f>ROUND(SUMPRODUCT(J10:P10,J$9:P$9)/SUM(J$9:P$9),1)</f>
        <v>8.5</v>
      </c>
      <c r="R10" s="446" t="str">
        <f>IF(Q10&gt;=9,"Xuất sắc",IF(Q10&gt;=8,"Giỏi",IF(Q10&gt;=7,"Khá",IF(Q10&gt;=6,"TB khá",IF(Q10&gt;=5,"TB","Yếu")))))</f>
        <v>Giỏi</v>
      </c>
    </row>
    <row r="11" spans="1:21" ht="15.95" customHeight="1" x14ac:dyDescent="0.25">
      <c r="A11" s="7">
        <v>2</v>
      </c>
      <c r="B11" s="111" t="s">
        <v>330</v>
      </c>
      <c r="C11" s="213" t="s">
        <v>331</v>
      </c>
      <c r="D11" s="214" t="s">
        <v>332</v>
      </c>
      <c r="E11" s="169">
        <v>36821</v>
      </c>
      <c r="F11" s="170" t="s">
        <v>333</v>
      </c>
      <c r="G11" s="170" t="s">
        <v>28</v>
      </c>
      <c r="H11" s="168" t="s">
        <v>199</v>
      </c>
      <c r="I11" s="264">
        <v>6.3</v>
      </c>
      <c r="J11" s="263">
        <v>9.1</v>
      </c>
      <c r="K11" s="475">
        <v>7.7</v>
      </c>
      <c r="L11" s="263">
        <v>9.3000000000000007</v>
      </c>
      <c r="M11" s="265">
        <v>8.3000000000000007</v>
      </c>
      <c r="N11" s="263">
        <v>7.7</v>
      </c>
      <c r="O11" s="263">
        <v>9</v>
      </c>
      <c r="P11" s="263">
        <v>7.8</v>
      </c>
      <c r="Q11" s="263">
        <f t="shared" ref="Q11:Q46" si="0">ROUND(SUMPRODUCT(J11:P11,J$9:P$9)/SUM(J$9:P$9),1)</f>
        <v>8.1999999999999993</v>
      </c>
      <c r="R11" s="447" t="str">
        <f t="shared" ref="R11:R46" si="1">IF(Q11&gt;=9,"Xuất sắc",IF(Q11&gt;=8,"Giỏi",IF(Q11&gt;=7,"Khá",IF(Q11&gt;=6,"TB khá",IF(Q11&gt;=5,"TB","Yếu")))))</f>
        <v>Giỏi</v>
      </c>
    </row>
    <row r="12" spans="1:21" ht="15.95" customHeight="1" x14ac:dyDescent="0.25">
      <c r="A12" s="7">
        <v>3</v>
      </c>
      <c r="B12" s="111" t="s">
        <v>334</v>
      </c>
      <c r="C12" s="213" t="s">
        <v>335</v>
      </c>
      <c r="D12" s="214" t="s">
        <v>197</v>
      </c>
      <c r="E12" s="169">
        <v>37454</v>
      </c>
      <c r="F12" s="170" t="s">
        <v>336</v>
      </c>
      <c r="G12" s="170" t="s">
        <v>28</v>
      </c>
      <c r="H12" s="170" t="s">
        <v>29</v>
      </c>
      <c r="I12" s="263">
        <v>7.2</v>
      </c>
      <c r="J12" s="263">
        <v>8.5</v>
      </c>
      <c r="K12" s="475">
        <v>8.5</v>
      </c>
      <c r="L12" s="263">
        <v>6</v>
      </c>
      <c r="M12" s="265">
        <v>7.8</v>
      </c>
      <c r="N12" s="263">
        <v>7.1</v>
      </c>
      <c r="O12" s="263">
        <v>7.5</v>
      </c>
      <c r="P12" s="263">
        <v>7.9</v>
      </c>
      <c r="Q12" s="263">
        <f t="shared" si="0"/>
        <v>7.7</v>
      </c>
      <c r="R12" s="447" t="str">
        <f t="shared" si="1"/>
        <v>Khá</v>
      </c>
    </row>
    <row r="13" spans="1:21" ht="15.95" customHeight="1" x14ac:dyDescent="0.25">
      <c r="A13" s="7">
        <v>4</v>
      </c>
      <c r="B13" s="111" t="s">
        <v>337</v>
      </c>
      <c r="C13" s="213" t="s">
        <v>338</v>
      </c>
      <c r="D13" s="214" t="s">
        <v>339</v>
      </c>
      <c r="E13" s="171" t="s">
        <v>340</v>
      </c>
      <c r="F13" s="170" t="s">
        <v>341</v>
      </c>
      <c r="G13" s="170" t="s">
        <v>28</v>
      </c>
      <c r="H13" s="170" t="s">
        <v>29</v>
      </c>
      <c r="I13" s="263"/>
      <c r="J13" s="263"/>
      <c r="K13" s="475"/>
      <c r="L13" s="263"/>
      <c r="M13" s="265"/>
      <c r="N13" s="263"/>
      <c r="O13" s="263"/>
      <c r="P13" s="263"/>
      <c r="Q13" s="263"/>
      <c r="R13" s="447"/>
    </row>
    <row r="14" spans="1:21" ht="15.95" customHeight="1" x14ac:dyDescent="0.25">
      <c r="A14" s="7">
        <v>5</v>
      </c>
      <c r="B14" s="111" t="s">
        <v>342</v>
      </c>
      <c r="C14" s="213" t="s">
        <v>343</v>
      </c>
      <c r="D14" s="214" t="s">
        <v>344</v>
      </c>
      <c r="E14" s="172">
        <v>36924</v>
      </c>
      <c r="F14" s="170" t="s">
        <v>345</v>
      </c>
      <c r="G14" s="170" t="s">
        <v>346</v>
      </c>
      <c r="H14" s="170" t="s">
        <v>29</v>
      </c>
      <c r="I14" s="263">
        <v>6.7</v>
      </c>
      <c r="J14" s="263">
        <v>7.7</v>
      </c>
      <c r="K14" s="475">
        <v>6.8</v>
      </c>
      <c r="L14" s="263">
        <v>8.3000000000000007</v>
      </c>
      <c r="M14" s="265">
        <v>7.1</v>
      </c>
      <c r="N14" s="263">
        <v>7.6</v>
      </c>
      <c r="O14" s="263">
        <v>7</v>
      </c>
      <c r="P14" s="263">
        <v>6.3</v>
      </c>
      <c r="Q14" s="263">
        <f t="shared" si="0"/>
        <v>7.1</v>
      </c>
      <c r="R14" s="447" t="str">
        <f t="shared" si="1"/>
        <v>Khá</v>
      </c>
    </row>
    <row r="15" spans="1:21" ht="15.95" customHeight="1" x14ac:dyDescent="0.25">
      <c r="A15" s="7">
        <v>6</v>
      </c>
      <c r="B15" s="111" t="s">
        <v>347</v>
      </c>
      <c r="C15" s="213" t="s">
        <v>50</v>
      </c>
      <c r="D15" s="214" t="s">
        <v>344</v>
      </c>
      <c r="E15" s="172">
        <v>37735</v>
      </c>
      <c r="F15" s="243" t="s">
        <v>348</v>
      </c>
      <c r="G15" s="243" t="s">
        <v>28</v>
      </c>
      <c r="H15" s="243" t="s">
        <v>29</v>
      </c>
      <c r="I15" s="263">
        <v>7.9</v>
      </c>
      <c r="J15" s="263">
        <v>5.0999999999999996</v>
      </c>
      <c r="K15" s="475">
        <v>5.8</v>
      </c>
      <c r="L15" s="263">
        <v>5.3</v>
      </c>
      <c r="M15" s="265">
        <v>6.5</v>
      </c>
      <c r="N15" s="263">
        <v>5</v>
      </c>
      <c r="O15" s="263">
        <v>6.6</v>
      </c>
      <c r="P15" s="263">
        <v>5.9</v>
      </c>
      <c r="Q15" s="263">
        <f t="shared" si="0"/>
        <v>5.8</v>
      </c>
      <c r="R15" s="447" t="str">
        <f t="shared" si="1"/>
        <v>TB</v>
      </c>
    </row>
    <row r="16" spans="1:21" ht="15.95" customHeight="1" x14ac:dyDescent="0.25">
      <c r="A16" s="7">
        <v>7</v>
      </c>
      <c r="B16" s="111" t="s">
        <v>349</v>
      </c>
      <c r="C16" s="213" t="s">
        <v>350</v>
      </c>
      <c r="D16" s="214" t="s">
        <v>351</v>
      </c>
      <c r="E16" s="172">
        <v>37716</v>
      </c>
      <c r="F16" s="243" t="s">
        <v>341</v>
      </c>
      <c r="G16" s="243" t="s">
        <v>28</v>
      </c>
      <c r="H16" s="244" t="s">
        <v>199</v>
      </c>
      <c r="I16" s="263">
        <v>7.3</v>
      </c>
      <c r="J16" s="263">
        <v>6.7</v>
      </c>
      <c r="K16" s="475">
        <v>2.6</v>
      </c>
      <c r="L16" s="263">
        <v>6</v>
      </c>
      <c r="M16" s="265">
        <v>6.3</v>
      </c>
      <c r="N16" s="263">
        <v>5.8</v>
      </c>
      <c r="O16" s="263">
        <v>7</v>
      </c>
      <c r="P16" s="263">
        <v>6.8</v>
      </c>
      <c r="Q16" s="263">
        <f t="shared" si="0"/>
        <v>5.9</v>
      </c>
      <c r="R16" s="447" t="str">
        <f t="shared" si="1"/>
        <v>TB</v>
      </c>
    </row>
    <row r="17" spans="1:18" ht="15.95" customHeight="1" x14ac:dyDescent="0.25">
      <c r="A17" s="7">
        <v>8</v>
      </c>
      <c r="B17" s="111" t="s">
        <v>352</v>
      </c>
      <c r="C17" s="215" t="s">
        <v>353</v>
      </c>
      <c r="D17" s="214" t="s">
        <v>354</v>
      </c>
      <c r="E17" s="173" t="s">
        <v>355</v>
      </c>
      <c r="F17" s="173" t="s">
        <v>341</v>
      </c>
      <c r="G17" s="173" t="s">
        <v>28</v>
      </c>
      <c r="H17" s="173" t="s">
        <v>29</v>
      </c>
      <c r="I17" s="263"/>
      <c r="J17" s="263">
        <v>5.4</v>
      </c>
      <c r="K17" s="475">
        <v>2.5</v>
      </c>
      <c r="L17" s="263">
        <v>6</v>
      </c>
      <c r="M17" s="265">
        <v>7.1</v>
      </c>
      <c r="N17" s="263">
        <v>6.6</v>
      </c>
      <c r="O17" s="263">
        <v>5.4</v>
      </c>
      <c r="P17" s="263">
        <v>7.1</v>
      </c>
      <c r="Q17" s="263">
        <f t="shared" si="0"/>
        <v>6.1</v>
      </c>
      <c r="R17" s="447" t="str">
        <f t="shared" si="1"/>
        <v>TB khá</v>
      </c>
    </row>
    <row r="18" spans="1:18" ht="15.95" customHeight="1" x14ac:dyDescent="0.25">
      <c r="A18" s="7">
        <v>9</v>
      </c>
      <c r="B18" s="111" t="s">
        <v>356</v>
      </c>
      <c r="C18" s="213" t="s">
        <v>357</v>
      </c>
      <c r="D18" s="214" t="s">
        <v>51</v>
      </c>
      <c r="E18" s="169">
        <v>37978</v>
      </c>
      <c r="F18" s="243" t="s">
        <v>345</v>
      </c>
      <c r="G18" s="243" t="s">
        <v>28</v>
      </c>
      <c r="H18" s="243" t="s">
        <v>29</v>
      </c>
      <c r="I18" s="263">
        <v>7.4</v>
      </c>
      <c r="J18" s="263">
        <v>5.3</v>
      </c>
      <c r="K18" s="475">
        <v>6.3</v>
      </c>
      <c r="L18" s="263">
        <v>6</v>
      </c>
      <c r="M18" s="265">
        <v>6.3</v>
      </c>
      <c r="N18" s="263">
        <v>5</v>
      </c>
      <c r="O18" s="263">
        <v>7.1</v>
      </c>
      <c r="P18" s="263">
        <v>7.1</v>
      </c>
      <c r="Q18" s="263">
        <f t="shared" si="0"/>
        <v>6.2</v>
      </c>
      <c r="R18" s="447" t="str">
        <f t="shared" si="1"/>
        <v>TB khá</v>
      </c>
    </row>
    <row r="19" spans="1:18" ht="15.95" customHeight="1" x14ac:dyDescent="0.25">
      <c r="A19" s="7">
        <v>10</v>
      </c>
      <c r="B19" s="111" t="s">
        <v>358</v>
      </c>
      <c r="C19" s="213" t="s">
        <v>359</v>
      </c>
      <c r="D19" s="214" t="s">
        <v>360</v>
      </c>
      <c r="E19" s="169">
        <v>36884</v>
      </c>
      <c r="F19" s="243" t="s">
        <v>345</v>
      </c>
      <c r="G19" s="243" t="s">
        <v>28</v>
      </c>
      <c r="H19" s="244" t="s">
        <v>199</v>
      </c>
      <c r="I19" s="263"/>
      <c r="J19" s="263">
        <v>7.7</v>
      </c>
      <c r="K19" s="475"/>
      <c r="L19" s="263">
        <v>2.4</v>
      </c>
      <c r="M19" s="265">
        <v>2.5</v>
      </c>
      <c r="N19" s="263">
        <v>0</v>
      </c>
      <c r="O19" s="263">
        <v>0</v>
      </c>
      <c r="P19" s="263">
        <v>2.5</v>
      </c>
      <c r="Q19" s="263">
        <f t="shared" si="0"/>
        <v>2</v>
      </c>
      <c r="R19" s="447" t="str">
        <f t="shared" si="1"/>
        <v>Yếu</v>
      </c>
    </row>
    <row r="20" spans="1:18" ht="15.95" customHeight="1" x14ac:dyDescent="0.25">
      <c r="A20" s="7">
        <v>11</v>
      </c>
      <c r="B20" s="111" t="s">
        <v>361</v>
      </c>
      <c r="C20" s="213" t="s">
        <v>362</v>
      </c>
      <c r="D20" s="214" t="s">
        <v>59</v>
      </c>
      <c r="E20" s="172">
        <v>37903</v>
      </c>
      <c r="F20" s="243" t="s">
        <v>98</v>
      </c>
      <c r="G20" s="243" t="s">
        <v>28</v>
      </c>
      <c r="H20" s="243" t="s">
        <v>29</v>
      </c>
      <c r="I20" s="263"/>
      <c r="J20" s="263">
        <v>7.5</v>
      </c>
      <c r="K20" s="475"/>
      <c r="L20" s="263">
        <v>6</v>
      </c>
      <c r="M20" s="265"/>
      <c r="N20" s="263"/>
      <c r="O20" s="263">
        <v>6.6</v>
      </c>
      <c r="P20" s="263"/>
      <c r="Q20" s="263">
        <f t="shared" si="0"/>
        <v>1.7</v>
      </c>
      <c r="R20" s="447" t="str">
        <f t="shared" si="1"/>
        <v>Yếu</v>
      </c>
    </row>
    <row r="21" spans="1:18" ht="15.95" customHeight="1" x14ac:dyDescent="0.25">
      <c r="A21" s="7">
        <v>12</v>
      </c>
      <c r="B21" s="111" t="s">
        <v>363</v>
      </c>
      <c r="C21" s="213" t="s">
        <v>364</v>
      </c>
      <c r="D21" s="214" t="s">
        <v>59</v>
      </c>
      <c r="E21" s="175">
        <v>37709</v>
      </c>
      <c r="F21" s="243" t="s">
        <v>345</v>
      </c>
      <c r="G21" s="243" t="s">
        <v>28</v>
      </c>
      <c r="H21" s="243" t="s">
        <v>29</v>
      </c>
      <c r="I21" s="263">
        <v>6.6</v>
      </c>
      <c r="J21" s="263">
        <v>7.2</v>
      </c>
      <c r="K21" s="475">
        <v>6.2</v>
      </c>
      <c r="L21" s="263">
        <v>6</v>
      </c>
      <c r="M21" s="265">
        <v>6.9</v>
      </c>
      <c r="N21" s="263">
        <v>6.6</v>
      </c>
      <c r="O21" s="263">
        <v>7.5</v>
      </c>
      <c r="P21" s="263">
        <v>7</v>
      </c>
      <c r="Q21" s="263">
        <f t="shared" si="0"/>
        <v>6.8</v>
      </c>
      <c r="R21" s="447" t="str">
        <f t="shared" si="1"/>
        <v>TB khá</v>
      </c>
    </row>
    <row r="22" spans="1:18" ht="15.95" customHeight="1" x14ac:dyDescent="0.25">
      <c r="A22" s="7">
        <v>13</v>
      </c>
      <c r="B22" s="111" t="s">
        <v>365</v>
      </c>
      <c r="C22" s="213" t="s">
        <v>366</v>
      </c>
      <c r="D22" s="214" t="s">
        <v>367</v>
      </c>
      <c r="E22" s="172">
        <v>37746</v>
      </c>
      <c r="F22" s="170" t="s">
        <v>368</v>
      </c>
      <c r="G22" s="170" t="s">
        <v>346</v>
      </c>
      <c r="H22" s="168" t="s">
        <v>199</v>
      </c>
      <c r="I22" s="263">
        <v>6.5</v>
      </c>
      <c r="J22" s="263">
        <v>6.7</v>
      </c>
      <c r="K22" s="475">
        <v>7.2</v>
      </c>
      <c r="L22" s="263">
        <v>6.6</v>
      </c>
      <c r="M22" s="265">
        <v>7.4</v>
      </c>
      <c r="N22" s="263">
        <v>6.8</v>
      </c>
      <c r="O22" s="263">
        <v>7.7</v>
      </c>
      <c r="P22" s="263">
        <v>7.3</v>
      </c>
      <c r="Q22" s="263">
        <f t="shared" si="0"/>
        <v>7.2</v>
      </c>
      <c r="R22" s="447" t="str">
        <f t="shared" si="1"/>
        <v>Khá</v>
      </c>
    </row>
    <row r="23" spans="1:18" ht="15.95" customHeight="1" x14ac:dyDescent="0.25">
      <c r="A23" s="7">
        <v>14</v>
      </c>
      <c r="B23" s="111" t="s">
        <v>369</v>
      </c>
      <c r="C23" s="213" t="s">
        <v>370</v>
      </c>
      <c r="D23" s="214" t="s">
        <v>371</v>
      </c>
      <c r="E23" s="169">
        <v>37560</v>
      </c>
      <c r="F23" s="170" t="s">
        <v>341</v>
      </c>
      <c r="G23" s="170" t="s">
        <v>28</v>
      </c>
      <c r="H23" s="168" t="s">
        <v>199</v>
      </c>
      <c r="I23" s="263">
        <v>7.3</v>
      </c>
      <c r="J23" s="263">
        <v>9.1</v>
      </c>
      <c r="K23" s="475">
        <v>7.8</v>
      </c>
      <c r="L23" s="263">
        <v>9.3000000000000007</v>
      </c>
      <c r="M23" s="265">
        <v>8.3000000000000007</v>
      </c>
      <c r="N23" s="263">
        <v>7.7</v>
      </c>
      <c r="O23" s="263">
        <v>9.3000000000000007</v>
      </c>
      <c r="P23" s="263">
        <v>7.8</v>
      </c>
      <c r="Q23" s="263">
        <f t="shared" si="0"/>
        <v>8.3000000000000007</v>
      </c>
      <c r="R23" s="447" t="str">
        <f t="shared" si="1"/>
        <v>Giỏi</v>
      </c>
    </row>
    <row r="24" spans="1:18" ht="15.95" customHeight="1" x14ac:dyDescent="0.25">
      <c r="A24" s="7">
        <v>15</v>
      </c>
      <c r="B24" s="111" t="s">
        <v>372</v>
      </c>
      <c r="C24" s="216" t="s">
        <v>373</v>
      </c>
      <c r="D24" s="217" t="s">
        <v>374</v>
      </c>
      <c r="E24" s="218" t="s">
        <v>375</v>
      </c>
      <c r="F24" s="219" t="s">
        <v>376</v>
      </c>
      <c r="G24" s="219" t="s">
        <v>28</v>
      </c>
      <c r="H24" s="173" t="s">
        <v>29</v>
      </c>
      <c r="I24" s="263">
        <v>7.3</v>
      </c>
      <c r="J24" s="263">
        <v>7.7</v>
      </c>
      <c r="K24" s="475">
        <v>7.5</v>
      </c>
      <c r="L24" s="263">
        <v>7.8</v>
      </c>
      <c r="M24" s="265">
        <v>6.1</v>
      </c>
      <c r="N24" s="263">
        <v>8.6999999999999993</v>
      </c>
      <c r="O24" s="263">
        <v>8.3000000000000007</v>
      </c>
      <c r="P24" s="263">
        <v>6.1</v>
      </c>
      <c r="Q24" s="263">
        <f t="shared" si="0"/>
        <v>7.2</v>
      </c>
      <c r="R24" s="447" t="str">
        <f t="shared" si="1"/>
        <v>Khá</v>
      </c>
    </row>
    <row r="25" spans="1:18" ht="15.95" customHeight="1" x14ac:dyDescent="0.25">
      <c r="A25" s="7">
        <v>16</v>
      </c>
      <c r="B25" s="111" t="s">
        <v>377</v>
      </c>
      <c r="C25" s="213" t="s">
        <v>378</v>
      </c>
      <c r="D25" s="214" t="s">
        <v>96</v>
      </c>
      <c r="E25" s="169">
        <v>37907</v>
      </c>
      <c r="F25" s="170" t="s">
        <v>341</v>
      </c>
      <c r="G25" s="170" t="s">
        <v>28</v>
      </c>
      <c r="H25" s="168" t="s">
        <v>199</v>
      </c>
      <c r="I25" s="263"/>
      <c r="J25" s="263">
        <v>3.2</v>
      </c>
      <c r="K25" s="475"/>
      <c r="L25" s="263">
        <v>0</v>
      </c>
      <c r="M25" s="265">
        <v>2.5</v>
      </c>
      <c r="N25" s="263">
        <v>0</v>
      </c>
      <c r="O25" s="263">
        <v>0</v>
      </c>
      <c r="P25" s="263">
        <v>2.2999999999999998</v>
      </c>
      <c r="Q25" s="263">
        <f t="shared" si="0"/>
        <v>1.4</v>
      </c>
      <c r="R25" s="447" t="str">
        <f t="shared" si="1"/>
        <v>Yếu</v>
      </c>
    </row>
    <row r="26" spans="1:18" ht="15.95" customHeight="1" x14ac:dyDescent="0.25">
      <c r="A26" s="7">
        <v>17</v>
      </c>
      <c r="B26" s="111" t="s">
        <v>379</v>
      </c>
      <c r="C26" s="213" t="s">
        <v>380</v>
      </c>
      <c r="D26" s="214" t="s">
        <v>29</v>
      </c>
      <c r="E26" s="172">
        <v>37688</v>
      </c>
      <c r="F26" s="173" t="s">
        <v>341</v>
      </c>
      <c r="G26" s="173" t="s">
        <v>28</v>
      </c>
      <c r="H26" s="170" t="s">
        <v>29</v>
      </c>
      <c r="I26" s="263">
        <v>6.7</v>
      </c>
      <c r="J26" s="263">
        <v>8.5</v>
      </c>
      <c r="K26" s="475">
        <v>8.6</v>
      </c>
      <c r="L26" s="263">
        <v>7.4</v>
      </c>
      <c r="M26" s="265">
        <v>7.9</v>
      </c>
      <c r="N26" s="263">
        <v>9.1999999999999993</v>
      </c>
      <c r="O26" s="263">
        <v>7.8</v>
      </c>
      <c r="P26" s="263">
        <v>7.9</v>
      </c>
      <c r="Q26" s="263">
        <f t="shared" si="0"/>
        <v>8.1999999999999993</v>
      </c>
      <c r="R26" s="447" t="str">
        <f t="shared" si="1"/>
        <v>Giỏi</v>
      </c>
    </row>
    <row r="27" spans="1:18" ht="15.95" customHeight="1" x14ac:dyDescent="0.25">
      <c r="A27" s="7">
        <v>18</v>
      </c>
      <c r="B27" s="111" t="s">
        <v>381</v>
      </c>
      <c r="C27" s="213" t="s">
        <v>382</v>
      </c>
      <c r="D27" s="214" t="s">
        <v>29</v>
      </c>
      <c r="E27" s="172">
        <v>37450</v>
      </c>
      <c r="F27" s="173" t="s">
        <v>341</v>
      </c>
      <c r="G27" s="173" t="s">
        <v>28</v>
      </c>
      <c r="H27" s="170" t="s">
        <v>29</v>
      </c>
      <c r="I27" s="263">
        <v>8</v>
      </c>
      <c r="J27" s="263">
        <v>7.9</v>
      </c>
      <c r="K27" s="475">
        <v>7.7</v>
      </c>
      <c r="L27" s="263">
        <v>6</v>
      </c>
      <c r="M27" s="265">
        <v>6.5</v>
      </c>
      <c r="N27" s="263">
        <v>5</v>
      </c>
      <c r="O27" s="263">
        <v>7.1</v>
      </c>
      <c r="P27" s="263">
        <v>5.5</v>
      </c>
      <c r="Q27" s="263">
        <f t="shared" si="0"/>
        <v>6.3</v>
      </c>
      <c r="R27" s="447" t="str">
        <f t="shared" si="1"/>
        <v>TB khá</v>
      </c>
    </row>
    <row r="28" spans="1:18" ht="15.95" customHeight="1" x14ac:dyDescent="0.25">
      <c r="A28" s="7">
        <v>19</v>
      </c>
      <c r="B28" s="111" t="s">
        <v>383</v>
      </c>
      <c r="C28" s="216" t="s">
        <v>384</v>
      </c>
      <c r="D28" s="217" t="s">
        <v>385</v>
      </c>
      <c r="E28" s="245">
        <v>37787</v>
      </c>
      <c r="F28" s="173" t="s">
        <v>341</v>
      </c>
      <c r="G28" s="173" t="s">
        <v>28</v>
      </c>
      <c r="H28" s="168" t="s">
        <v>199</v>
      </c>
      <c r="I28" s="263">
        <v>7.4</v>
      </c>
      <c r="J28" s="263">
        <v>8.8000000000000007</v>
      </c>
      <c r="K28" s="475">
        <v>8.6</v>
      </c>
      <c r="L28" s="263">
        <v>9.3000000000000007</v>
      </c>
      <c r="M28" s="265">
        <v>8.3000000000000007</v>
      </c>
      <c r="N28" s="263">
        <v>9.6999999999999993</v>
      </c>
      <c r="O28" s="263">
        <v>9.3000000000000007</v>
      </c>
      <c r="P28" s="263">
        <v>7.9</v>
      </c>
      <c r="Q28" s="263">
        <f t="shared" si="0"/>
        <v>8.6999999999999993</v>
      </c>
      <c r="R28" s="447" t="str">
        <f t="shared" si="1"/>
        <v>Giỏi</v>
      </c>
    </row>
    <row r="29" spans="1:18" ht="15.95" customHeight="1" x14ac:dyDescent="0.25">
      <c r="A29" s="7">
        <v>20</v>
      </c>
      <c r="B29" s="111" t="s">
        <v>386</v>
      </c>
      <c r="C29" s="213" t="s">
        <v>387</v>
      </c>
      <c r="D29" s="214" t="s">
        <v>388</v>
      </c>
      <c r="E29" s="169">
        <v>37970</v>
      </c>
      <c r="F29" s="173" t="s">
        <v>341</v>
      </c>
      <c r="G29" s="173" t="s">
        <v>28</v>
      </c>
      <c r="H29" s="168" t="s">
        <v>199</v>
      </c>
      <c r="I29" s="263">
        <v>7.3</v>
      </c>
      <c r="J29" s="263">
        <v>9.3000000000000007</v>
      </c>
      <c r="K29" s="475">
        <v>6.7</v>
      </c>
      <c r="L29" s="263">
        <v>9.3000000000000007</v>
      </c>
      <c r="M29" s="265">
        <v>6.1</v>
      </c>
      <c r="N29" s="263">
        <v>9.6999999999999993</v>
      </c>
      <c r="O29" s="263">
        <v>9.3000000000000007</v>
      </c>
      <c r="P29" s="263">
        <v>6.7</v>
      </c>
      <c r="Q29" s="263">
        <f t="shared" si="0"/>
        <v>7.7</v>
      </c>
      <c r="R29" s="447" t="str">
        <f t="shared" si="1"/>
        <v>Khá</v>
      </c>
    </row>
    <row r="30" spans="1:18" ht="15.95" customHeight="1" x14ac:dyDescent="0.25">
      <c r="A30" s="7">
        <v>21</v>
      </c>
      <c r="B30" s="111" t="s">
        <v>389</v>
      </c>
      <c r="C30" s="213" t="s">
        <v>390</v>
      </c>
      <c r="D30" s="214" t="s">
        <v>391</v>
      </c>
      <c r="E30" s="172">
        <v>37036</v>
      </c>
      <c r="F30" s="170" t="s">
        <v>345</v>
      </c>
      <c r="G30" s="170" t="s">
        <v>28</v>
      </c>
      <c r="H30" s="168" t="s">
        <v>199</v>
      </c>
      <c r="I30" s="263">
        <v>7.4</v>
      </c>
      <c r="J30" s="263">
        <v>7.7</v>
      </c>
      <c r="K30" s="475">
        <v>7.4</v>
      </c>
      <c r="L30" s="263">
        <v>6</v>
      </c>
      <c r="M30" s="265">
        <v>6.3</v>
      </c>
      <c r="N30" s="263">
        <v>8.5</v>
      </c>
      <c r="O30" s="263">
        <v>7</v>
      </c>
      <c r="P30" s="263">
        <v>6.7</v>
      </c>
      <c r="Q30" s="263">
        <f t="shared" si="0"/>
        <v>7</v>
      </c>
      <c r="R30" s="447" t="str">
        <f t="shared" si="1"/>
        <v>Khá</v>
      </c>
    </row>
    <row r="31" spans="1:18" ht="15.95" customHeight="1" x14ac:dyDescent="0.25">
      <c r="A31" s="7">
        <v>22</v>
      </c>
      <c r="B31" s="111" t="s">
        <v>392</v>
      </c>
      <c r="C31" s="213" t="s">
        <v>393</v>
      </c>
      <c r="D31" s="214" t="s">
        <v>225</v>
      </c>
      <c r="E31" s="169">
        <v>37454</v>
      </c>
      <c r="F31" s="170" t="s">
        <v>158</v>
      </c>
      <c r="G31" s="170" t="s">
        <v>28</v>
      </c>
      <c r="H31" s="170" t="s">
        <v>29</v>
      </c>
      <c r="I31" s="263"/>
      <c r="J31" s="263">
        <v>8.6</v>
      </c>
      <c r="K31" s="475">
        <v>6.8</v>
      </c>
      <c r="L31" s="263">
        <v>8.5</v>
      </c>
      <c r="M31" s="265">
        <v>6.1</v>
      </c>
      <c r="N31" s="263">
        <v>8</v>
      </c>
      <c r="O31" s="263">
        <v>8.1</v>
      </c>
      <c r="P31" s="263">
        <v>6.3</v>
      </c>
      <c r="Q31" s="263">
        <f t="shared" si="0"/>
        <v>7.1</v>
      </c>
      <c r="R31" s="447" t="str">
        <f t="shared" si="1"/>
        <v>Khá</v>
      </c>
    </row>
    <row r="32" spans="1:18" ht="15.95" customHeight="1" x14ac:dyDescent="0.25">
      <c r="A32" s="7">
        <v>23</v>
      </c>
      <c r="B32" s="111" t="s">
        <v>394</v>
      </c>
      <c r="C32" s="213" t="s">
        <v>395</v>
      </c>
      <c r="D32" s="214" t="s">
        <v>115</v>
      </c>
      <c r="E32" s="174">
        <v>37392</v>
      </c>
      <c r="F32" s="173" t="s">
        <v>345</v>
      </c>
      <c r="G32" s="173" t="s">
        <v>28</v>
      </c>
      <c r="H32" s="170" t="s">
        <v>29</v>
      </c>
      <c r="I32" s="263"/>
      <c r="J32" s="263">
        <v>2.4</v>
      </c>
      <c r="K32" s="475"/>
      <c r="L32" s="263">
        <v>0</v>
      </c>
      <c r="M32" s="265">
        <v>2.2000000000000002</v>
      </c>
      <c r="N32" s="263">
        <v>0</v>
      </c>
      <c r="O32" s="263">
        <v>0</v>
      </c>
      <c r="P32" s="263">
        <v>2.2000000000000002</v>
      </c>
      <c r="Q32" s="263">
        <f t="shared" si="0"/>
        <v>1.2</v>
      </c>
      <c r="R32" s="447" t="str">
        <f t="shared" si="1"/>
        <v>Yếu</v>
      </c>
    </row>
    <row r="33" spans="1:18" ht="15.95" customHeight="1" x14ac:dyDescent="0.25">
      <c r="A33" s="7">
        <v>24</v>
      </c>
      <c r="B33" s="111" t="s">
        <v>396</v>
      </c>
      <c r="C33" s="213" t="s">
        <v>148</v>
      </c>
      <c r="D33" s="214" t="s">
        <v>115</v>
      </c>
      <c r="E33" s="172">
        <v>37142</v>
      </c>
      <c r="F33" s="170" t="s">
        <v>27</v>
      </c>
      <c r="G33" s="170" t="s">
        <v>28</v>
      </c>
      <c r="H33" s="170" t="s">
        <v>29</v>
      </c>
      <c r="I33" s="263">
        <v>7.5</v>
      </c>
      <c r="J33" s="263">
        <v>8.1999999999999993</v>
      </c>
      <c r="K33" s="475">
        <v>7.9</v>
      </c>
      <c r="L33" s="263">
        <v>6.7</v>
      </c>
      <c r="M33" s="265">
        <v>7.9</v>
      </c>
      <c r="N33" s="263">
        <v>8.4</v>
      </c>
      <c r="O33" s="263">
        <v>8.4</v>
      </c>
      <c r="P33" s="263">
        <v>7.9</v>
      </c>
      <c r="Q33" s="263">
        <f t="shared" si="0"/>
        <v>8</v>
      </c>
      <c r="R33" s="447" t="str">
        <f t="shared" si="1"/>
        <v>Giỏi</v>
      </c>
    </row>
    <row r="34" spans="1:18" ht="15.95" customHeight="1" x14ac:dyDescent="0.25">
      <c r="A34" s="7">
        <v>25</v>
      </c>
      <c r="B34" s="111" t="s">
        <v>397</v>
      </c>
      <c r="C34" s="213" t="s">
        <v>236</v>
      </c>
      <c r="D34" s="214" t="s">
        <v>398</v>
      </c>
      <c r="E34" s="172">
        <v>37725</v>
      </c>
      <c r="F34" s="170" t="s">
        <v>345</v>
      </c>
      <c r="G34" s="173" t="s">
        <v>28</v>
      </c>
      <c r="H34" s="168" t="s">
        <v>199</v>
      </c>
      <c r="I34" s="263">
        <v>6.9</v>
      </c>
      <c r="J34" s="263">
        <v>6.5</v>
      </c>
      <c r="K34" s="475">
        <v>7.2</v>
      </c>
      <c r="L34" s="263">
        <v>6.6</v>
      </c>
      <c r="M34" s="265">
        <v>7.4</v>
      </c>
      <c r="N34" s="263">
        <v>7.6</v>
      </c>
      <c r="O34" s="263">
        <v>7.6</v>
      </c>
      <c r="P34" s="263">
        <v>7.3</v>
      </c>
      <c r="Q34" s="263">
        <f t="shared" si="0"/>
        <v>7.3</v>
      </c>
      <c r="R34" s="447" t="str">
        <f t="shared" si="1"/>
        <v>Khá</v>
      </c>
    </row>
    <row r="35" spans="1:18" ht="15.95" customHeight="1" x14ac:dyDescent="0.25">
      <c r="A35" s="7">
        <v>26</v>
      </c>
      <c r="B35" s="111" t="s">
        <v>399</v>
      </c>
      <c r="C35" s="213" t="s">
        <v>400</v>
      </c>
      <c r="D35" s="214" t="s">
        <v>401</v>
      </c>
      <c r="E35" s="169">
        <v>37944</v>
      </c>
      <c r="F35" s="173" t="s">
        <v>345</v>
      </c>
      <c r="G35" s="173" t="s">
        <v>28</v>
      </c>
      <c r="H35" s="170" t="s">
        <v>29</v>
      </c>
      <c r="I35" s="263">
        <v>7.9</v>
      </c>
      <c r="J35" s="263">
        <v>8</v>
      </c>
      <c r="K35" s="475">
        <v>8.6999999999999993</v>
      </c>
      <c r="L35" s="263">
        <v>6.3</v>
      </c>
      <c r="M35" s="265">
        <v>8.3000000000000007</v>
      </c>
      <c r="N35" s="263">
        <v>8.8000000000000007</v>
      </c>
      <c r="O35" s="263">
        <v>7.3</v>
      </c>
      <c r="P35" s="263">
        <v>7.9</v>
      </c>
      <c r="Q35" s="263">
        <f t="shared" si="0"/>
        <v>8.1</v>
      </c>
      <c r="R35" s="447" t="str">
        <f t="shared" si="1"/>
        <v>Giỏi</v>
      </c>
    </row>
    <row r="36" spans="1:18" ht="15.95" customHeight="1" x14ac:dyDescent="0.25">
      <c r="A36" s="7">
        <v>27</v>
      </c>
      <c r="B36" s="111" t="s">
        <v>402</v>
      </c>
      <c r="C36" s="213" t="s">
        <v>50</v>
      </c>
      <c r="D36" s="214" t="s">
        <v>403</v>
      </c>
      <c r="E36" s="169">
        <v>36962</v>
      </c>
      <c r="F36" s="173" t="s">
        <v>345</v>
      </c>
      <c r="G36" s="173" t="s">
        <v>28</v>
      </c>
      <c r="H36" s="170" t="s">
        <v>29</v>
      </c>
      <c r="I36" s="263">
        <v>7.5</v>
      </c>
      <c r="J36" s="263">
        <v>2.4</v>
      </c>
      <c r="K36" s="475">
        <v>5.2</v>
      </c>
      <c r="L36" s="263">
        <v>5.3</v>
      </c>
      <c r="M36" s="265">
        <v>6.4</v>
      </c>
      <c r="N36" s="263">
        <v>5</v>
      </c>
      <c r="O36" s="263">
        <v>6.6</v>
      </c>
      <c r="P36" s="263">
        <v>5.7</v>
      </c>
      <c r="Q36" s="263">
        <f t="shared" si="0"/>
        <v>5.5</v>
      </c>
      <c r="R36" s="447" t="str">
        <f t="shared" si="1"/>
        <v>TB</v>
      </c>
    </row>
    <row r="37" spans="1:18" ht="15.95" customHeight="1" x14ac:dyDescent="0.25">
      <c r="A37" s="7">
        <v>28</v>
      </c>
      <c r="B37" s="111" t="s">
        <v>404</v>
      </c>
      <c r="C37" s="213" t="s">
        <v>405</v>
      </c>
      <c r="D37" s="214" t="s">
        <v>406</v>
      </c>
      <c r="E37" s="169">
        <v>36606</v>
      </c>
      <c r="F37" s="173" t="s">
        <v>345</v>
      </c>
      <c r="G37" s="173" t="s">
        <v>28</v>
      </c>
      <c r="H37" s="168" t="s">
        <v>199</v>
      </c>
      <c r="I37" s="263"/>
      <c r="J37" s="263">
        <v>0</v>
      </c>
      <c r="K37" s="475"/>
      <c r="L37" s="263">
        <v>0</v>
      </c>
      <c r="M37" s="265">
        <v>2.1</v>
      </c>
      <c r="N37" s="263">
        <v>0</v>
      </c>
      <c r="O37" s="263">
        <v>0</v>
      </c>
      <c r="P37" s="263">
        <v>2.1</v>
      </c>
      <c r="Q37" s="263">
        <f t="shared" si="0"/>
        <v>1</v>
      </c>
      <c r="R37" s="447" t="str">
        <f t="shared" si="1"/>
        <v>Yếu</v>
      </c>
    </row>
    <row r="38" spans="1:18" ht="15.95" customHeight="1" x14ac:dyDescent="0.25">
      <c r="A38" s="7">
        <v>29</v>
      </c>
      <c r="B38" s="111" t="s">
        <v>407</v>
      </c>
      <c r="C38" s="213" t="s">
        <v>152</v>
      </c>
      <c r="D38" s="214" t="s">
        <v>408</v>
      </c>
      <c r="E38" s="172">
        <v>36838</v>
      </c>
      <c r="F38" s="170" t="s">
        <v>341</v>
      </c>
      <c r="G38" s="170" t="s">
        <v>28</v>
      </c>
      <c r="H38" s="168" t="s">
        <v>199</v>
      </c>
      <c r="I38" s="263">
        <v>7.4</v>
      </c>
      <c r="J38" s="263">
        <v>9.1</v>
      </c>
      <c r="K38" s="475">
        <v>7.7</v>
      </c>
      <c r="L38" s="263">
        <v>9.3000000000000007</v>
      </c>
      <c r="M38" s="265">
        <v>8.3000000000000007</v>
      </c>
      <c r="N38" s="263">
        <v>7.7</v>
      </c>
      <c r="O38" s="263">
        <v>9</v>
      </c>
      <c r="P38" s="263">
        <v>7.7</v>
      </c>
      <c r="Q38" s="263">
        <f t="shared" si="0"/>
        <v>8.1999999999999993</v>
      </c>
      <c r="R38" s="447" t="str">
        <f t="shared" si="1"/>
        <v>Giỏi</v>
      </c>
    </row>
    <row r="39" spans="1:18" ht="15.95" customHeight="1" x14ac:dyDescent="0.25">
      <c r="A39" s="7">
        <v>30</v>
      </c>
      <c r="B39" s="111" t="s">
        <v>409</v>
      </c>
      <c r="C39" s="213" t="s">
        <v>410</v>
      </c>
      <c r="D39" s="214" t="s">
        <v>123</v>
      </c>
      <c r="E39" s="172">
        <v>37645</v>
      </c>
      <c r="F39" s="170" t="s">
        <v>411</v>
      </c>
      <c r="G39" s="170" t="s">
        <v>28</v>
      </c>
      <c r="H39" s="170" t="s">
        <v>29</v>
      </c>
      <c r="I39" s="263"/>
      <c r="J39" s="263">
        <v>8.3000000000000007</v>
      </c>
      <c r="K39" s="475">
        <v>2.2000000000000002</v>
      </c>
      <c r="L39" s="263">
        <v>6.6</v>
      </c>
      <c r="M39" s="265">
        <v>7.8</v>
      </c>
      <c r="N39" s="263">
        <v>6</v>
      </c>
      <c r="O39" s="263">
        <v>7.1</v>
      </c>
      <c r="P39" s="263">
        <v>7.2</v>
      </c>
      <c r="Q39" s="263">
        <f t="shared" si="0"/>
        <v>6.6</v>
      </c>
      <c r="R39" s="447" t="str">
        <f t="shared" si="1"/>
        <v>TB khá</v>
      </c>
    </row>
    <row r="40" spans="1:18" ht="15.95" customHeight="1" x14ac:dyDescent="0.25">
      <c r="A40" s="7">
        <v>31</v>
      </c>
      <c r="B40" s="111" t="s">
        <v>412</v>
      </c>
      <c r="C40" s="213" t="s">
        <v>413</v>
      </c>
      <c r="D40" s="214" t="s">
        <v>273</v>
      </c>
      <c r="E40" s="169">
        <v>36258</v>
      </c>
      <c r="F40" s="173" t="s">
        <v>345</v>
      </c>
      <c r="G40" s="173" t="s">
        <v>28</v>
      </c>
      <c r="H40" s="168" t="s">
        <v>199</v>
      </c>
      <c r="I40" s="263">
        <v>6.5</v>
      </c>
      <c r="J40" s="263">
        <v>7.7</v>
      </c>
      <c r="K40" s="475">
        <v>7.7</v>
      </c>
      <c r="L40" s="263">
        <v>7</v>
      </c>
      <c r="M40" s="265">
        <v>7.7</v>
      </c>
      <c r="N40" s="263">
        <v>8.3000000000000007</v>
      </c>
      <c r="O40" s="263">
        <v>7</v>
      </c>
      <c r="P40" s="263">
        <v>7.2</v>
      </c>
      <c r="Q40" s="263">
        <f t="shared" si="0"/>
        <v>7.6</v>
      </c>
      <c r="R40" s="447" t="str">
        <f t="shared" si="1"/>
        <v>Khá</v>
      </c>
    </row>
    <row r="41" spans="1:18" ht="15.95" customHeight="1" x14ac:dyDescent="0.25">
      <c r="A41" s="7">
        <v>32</v>
      </c>
      <c r="B41" s="111" t="s">
        <v>414</v>
      </c>
      <c r="C41" s="213" t="s">
        <v>415</v>
      </c>
      <c r="D41" s="214" t="s">
        <v>416</v>
      </c>
      <c r="E41" s="169">
        <v>37815</v>
      </c>
      <c r="F41" s="173" t="s">
        <v>345</v>
      </c>
      <c r="G41" s="173" t="s">
        <v>28</v>
      </c>
      <c r="H41" s="168" t="s">
        <v>199</v>
      </c>
      <c r="I41" s="263">
        <v>7</v>
      </c>
      <c r="J41" s="263">
        <v>8.5</v>
      </c>
      <c r="K41" s="475">
        <v>5.0999999999999996</v>
      </c>
      <c r="L41" s="263">
        <v>8.5</v>
      </c>
      <c r="M41" s="265">
        <v>5.7</v>
      </c>
      <c r="N41" s="263">
        <v>9.1999999999999993</v>
      </c>
      <c r="O41" s="263">
        <v>8.6999999999999993</v>
      </c>
      <c r="P41" s="263">
        <v>5.7</v>
      </c>
      <c r="Q41" s="263">
        <f t="shared" si="0"/>
        <v>6.9</v>
      </c>
      <c r="R41" s="447" t="str">
        <f t="shared" si="1"/>
        <v>TB khá</v>
      </c>
    </row>
    <row r="42" spans="1:18" ht="15.95" customHeight="1" x14ac:dyDescent="0.25">
      <c r="A42" s="7">
        <v>33</v>
      </c>
      <c r="B42" s="111" t="s">
        <v>417</v>
      </c>
      <c r="C42" s="213" t="s">
        <v>418</v>
      </c>
      <c r="D42" s="214" t="s">
        <v>419</v>
      </c>
      <c r="E42" s="172">
        <v>37678</v>
      </c>
      <c r="F42" s="170" t="s">
        <v>345</v>
      </c>
      <c r="G42" s="170" t="s">
        <v>28</v>
      </c>
      <c r="H42" s="170" t="s">
        <v>29</v>
      </c>
      <c r="I42" s="263">
        <v>7.3</v>
      </c>
      <c r="J42" s="263">
        <v>9.1</v>
      </c>
      <c r="K42" s="475">
        <v>6.9</v>
      </c>
      <c r="L42" s="263">
        <v>8.5</v>
      </c>
      <c r="M42" s="265">
        <v>6.1</v>
      </c>
      <c r="N42" s="263">
        <v>8.4</v>
      </c>
      <c r="O42" s="263">
        <v>7.4</v>
      </c>
      <c r="P42" s="263">
        <v>6.3</v>
      </c>
      <c r="Q42" s="263">
        <f t="shared" si="0"/>
        <v>7.2</v>
      </c>
      <c r="R42" s="447" t="str">
        <f t="shared" si="1"/>
        <v>Khá</v>
      </c>
    </row>
    <row r="43" spans="1:18" ht="15.95" customHeight="1" x14ac:dyDescent="0.25">
      <c r="A43" s="7">
        <v>34</v>
      </c>
      <c r="B43" s="111" t="s">
        <v>420</v>
      </c>
      <c r="C43" s="213" t="s">
        <v>421</v>
      </c>
      <c r="D43" s="214" t="s">
        <v>422</v>
      </c>
      <c r="E43" s="172">
        <v>36587</v>
      </c>
      <c r="F43" s="173" t="s">
        <v>329</v>
      </c>
      <c r="G43" s="173" t="s">
        <v>249</v>
      </c>
      <c r="H43" s="170" t="s">
        <v>29</v>
      </c>
      <c r="I43" s="263"/>
      <c r="J43" s="263">
        <v>0</v>
      </c>
      <c r="K43" s="475"/>
      <c r="L43" s="263">
        <v>0</v>
      </c>
      <c r="M43" s="265">
        <v>2.2999999999999998</v>
      </c>
      <c r="N43" s="263">
        <v>0</v>
      </c>
      <c r="O43" s="263">
        <v>0</v>
      </c>
      <c r="P43" s="263">
        <v>2.1</v>
      </c>
      <c r="Q43" s="263">
        <f t="shared" si="0"/>
        <v>1</v>
      </c>
      <c r="R43" s="447" t="str">
        <f t="shared" si="1"/>
        <v>Yếu</v>
      </c>
    </row>
    <row r="44" spans="1:18" ht="15.95" customHeight="1" x14ac:dyDescent="0.25">
      <c r="A44" s="7">
        <v>35</v>
      </c>
      <c r="B44" s="111" t="s">
        <v>423</v>
      </c>
      <c r="C44" s="213" t="s">
        <v>424</v>
      </c>
      <c r="D44" s="214" t="s">
        <v>425</v>
      </c>
      <c r="E44" s="172">
        <v>37403</v>
      </c>
      <c r="F44" s="173" t="s">
        <v>426</v>
      </c>
      <c r="G44" s="173" t="s">
        <v>28</v>
      </c>
      <c r="H44" s="168" t="s">
        <v>199</v>
      </c>
      <c r="I44" s="263">
        <v>6.7</v>
      </c>
      <c r="J44" s="263">
        <v>7.9</v>
      </c>
      <c r="K44" s="475">
        <v>5.0999999999999996</v>
      </c>
      <c r="L44" s="263">
        <v>8.5</v>
      </c>
      <c r="M44" s="265">
        <v>6.1</v>
      </c>
      <c r="N44" s="263">
        <v>8</v>
      </c>
      <c r="O44" s="263">
        <v>8.6999999999999993</v>
      </c>
      <c r="P44" s="263">
        <v>6</v>
      </c>
      <c r="Q44" s="263">
        <f t="shared" si="0"/>
        <v>6.8</v>
      </c>
      <c r="R44" s="447" t="str">
        <f t="shared" si="1"/>
        <v>TB khá</v>
      </c>
    </row>
    <row r="45" spans="1:18" ht="15.95" customHeight="1" x14ac:dyDescent="0.25">
      <c r="A45" s="7">
        <v>36</v>
      </c>
      <c r="B45" s="81" t="s">
        <v>427</v>
      </c>
      <c r="C45" s="213" t="s">
        <v>428</v>
      </c>
      <c r="D45" s="214" t="s">
        <v>166</v>
      </c>
      <c r="E45" s="172"/>
      <c r="F45" s="173"/>
      <c r="G45" s="173"/>
      <c r="H45" s="168"/>
      <c r="I45" s="263">
        <v>6.8</v>
      </c>
      <c r="J45" s="263">
        <v>6.8</v>
      </c>
      <c r="K45" s="475">
        <v>8.6999999999999993</v>
      </c>
      <c r="L45" s="263">
        <v>6.7</v>
      </c>
      <c r="M45" s="265">
        <v>8</v>
      </c>
      <c r="N45" s="263">
        <v>8.8000000000000007</v>
      </c>
      <c r="O45" s="263">
        <v>8.4</v>
      </c>
      <c r="P45" s="263">
        <v>8</v>
      </c>
      <c r="Q45" s="263">
        <f t="shared" si="0"/>
        <v>8</v>
      </c>
      <c r="R45" s="447" t="str">
        <f t="shared" si="1"/>
        <v>Giỏi</v>
      </c>
    </row>
    <row r="46" spans="1:18" ht="15.95" customHeight="1" x14ac:dyDescent="0.25">
      <c r="A46" s="8">
        <v>37</v>
      </c>
      <c r="B46" s="93" t="s">
        <v>429</v>
      </c>
      <c r="C46" s="241" t="s">
        <v>430</v>
      </c>
      <c r="D46" s="242" t="s">
        <v>391</v>
      </c>
      <c r="E46" s="246"/>
      <c r="F46" s="176"/>
      <c r="G46" s="176"/>
      <c r="H46" s="220"/>
      <c r="I46" s="266">
        <v>7.1</v>
      </c>
      <c r="J46" s="266">
        <v>9.1</v>
      </c>
      <c r="K46" s="476">
        <v>7.7</v>
      </c>
      <c r="L46" s="266">
        <v>9.3000000000000007</v>
      </c>
      <c r="M46" s="267">
        <v>8.3000000000000007</v>
      </c>
      <c r="N46" s="266">
        <v>7.7</v>
      </c>
      <c r="O46" s="266">
        <v>8.6999999999999993</v>
      </c>
      <c r="P46" s="266">
        <v>7.8</v>
      </c>
      <c r="Q46" s="266">
        <f t="shared" si="0"/>
        <v>8.1999999999999993</v>
      </c>
      <c r="R46" s="458" t="str">
        <f t="shared" si="1"/>
        <v>Giỏi</v>
      </c>
    </row>
    <row r="47" spans="1:18" ht="15.95" customHeight="1" x14ac:dyDescent="0.25">
      <c r="A47" s="36"/>
      <c r="B47" s="9"/>
      <c r="C47" s="19"/>
      <c r="E47" s="9"/>
      <c r="F47" s="469"/>
      <c r="G47" s="469"/>
      <c r="H47" s="469"/>
      <c r="I47" s="58"/>
      <c r="J47" s="44"/>
      <c r="K47" s="44"/>
      <c r="L47" s="44"/>
      <c r="M47" s="502" t="s">
        <v>671</v>
      </c>
      <c r="N47" s="502"/>
      <c r="O47" s="502"/>
      <c r="P47" s="502"/>
      <c r="Q47" s="502"/>
      <c r="R47" s="502"/>
    </row>
    <row r="48" spans="1:18" ht="16.5" customHeight="1" x14ac:dyDescent="0.25">
      <c r="A48" s="487" t="s">
        <v>65</v>
      </c>
      <c r="B48" s="487"/>
      <c r="C48" s="487"/>
      <c r="D48" s="487"/>
      <c r="E48" s="487"/>
      <c r="F48" s="487"/>
      <c r="G48" s="487"/>
      <c r="H48" s="469"/>
      <c r="I48" s="58"/>
      <c r="J48" s="44"/>
      <c r="K48" s="44"/>
      <c r="L48" s="44"/>
      <c r="M48" s="487" t="s">
        <v>66</v>
      </c>
      <c r="N48" s="487"/>
      <c r="O48" s="487"/>
      <c r="P48" s="487"/>
      <c r="Q48" s="487"/>
      <c r="R48" s="487"/>
    </row>
    <row r="49" spans="1:21" ht="18" customHeight="1" x14ac:dyDescent="0.25">
      <c r="B49" s="469"/>
      <c r="E49" s="59"/>
      <c r="F49" s="59"/>
      <c r="G49" s="9"/>
      <c r="H49" s="469"/>
      <c r="I49" s="58"/>
      <c r="J49" s="44"/>
      <c r="K49" s="44"/>
      <c r="L49" s="44"/>
      <c r="M49" s="487" t="s">
        <v>67</v>
      </c>
      <c r="N49" s="487"/>
      <c r="O49" s="487"/>
      <c r="P49" s="487"/>
      <c r="Q49" s="487"/>
      <c r="R49" s="487"/>
    </row>
    <row r="50" spans="1:21" ht="18" customHeight="1" x14ac:dyDescent="0.25">
      <c r="B50" s="469"/>
      <c r="E50" s="59"/>
      <c r="F50" s="59"/>
      <c r="G50" s="9"/>
      <c r="H50" s="469"/>
      <c r="I50" s="58"/>
      <c r="J50" s="44"/>
      <c r="K50" s="44"/>
      <c r="L50" s="44"/>
    </row>
    <row r="51" spans="1:21" ht="18" customHeight="1" x14ac:dyDescent="0.25">
      <c r="B51" s="469"/>
      <c r="E51" s="59"/>
      <c r="F51" s="59"/>
      <c r="G51" s="9"/>
      <c r="H51" s="469"/>
      <c r="I51" s="58"/>
      <c r="J51" s="44"/>
      <c r="K51" s="44"/>
      <c r="L51" s="44"/>
    </row>
    <row r="52" spans="1:21" ht="16.5" x14ac:dyDescent="0.25">
      <c r="B52" s="469"/>
      <c r="E52" s="59"/>
      <c r="F52" s="59"/>
      <c r="G52" s="9"/>
      <c r="H52" s="469"/>
      <c r="I52" s="58"/>
      <c r="J52" s="44"/>
      <c r="K52" s="44"/>
      <c r="L52" s="44"/>
    </row>
    <row r="53" spans="1:21" ht="16.5" x14ac:dyDescent="0.25">
      <c r="A53" s="487" t="s">
        <v>68</v>
      </c>
      <c r="B53" s="487"/>
      <c r="C53" s="487"/>
      <c r="D53" s="487"/>
      <c r="E53" s="487"/>
      <c r="F53" s="487"/>
      <c r="G53" s="487"/>
      <c r="H53" s="469"/>
      <c r="I53" s="58"/>
      <c r="J53" s="44"/>
      <c r="K53" s="44"/>
      <c r="L53" s="44"/>
      <c r="M53" s="487" t="s">
        <v>69</v>
      </c>
      <c r="N53" s="487"/>
      <c r="O53" s="487"/>
      <c r="P53" s="487"/>
      <c r="Q53" s="487"/>
      <c r="R53" s="487"/>
    </row>
    <row r="54" spans="1:21" ht="16.5" x14ac:dyDescent="0.25">
      <c r="B54" s="44"/>
      <c r="C54" s="44"/>
      <c r="E54" s="9"/>
      <c r="F54" s="469"/>
      <c r="G54" s="469"/>
      <c r="H54" s="469"/>
      <c r="I54" s="58"/>
      <c r="J54" s="59"/>
      <c r="K54" s="58"/>
      <c r="L54" s="58"/>
      <c r="M54" s="59"/>
      <c r="N54" s="469"/>
      <c r="Q54" s="44"/>
      <c r="R54" s="44"/>
      <c r="S54" s="44"/>
      <c r="T54" s="44"/>
      <c r="U54" s="44"/>
    </row>
    <row r="55" spans="1:21" ht="16.5" x14ac:dyDescent="0.25">
      <c r="B55" s="448" t="s">
        <v>70</v>
      </c>
      <c r="C55" s="449" t="s">
        <v>71</v>
      </c>
      <c r="D55" s="450" t="s">
        <v>72</v>
      </c>
      <c r="E55" s="311">
        <v>37467</v>
      </c>
      <c r="F55" s="312" t="s">
        <v>345</v>
      </c>
      <c r="G55" s="313" t="s">
        <v>28</v>
      </c>
      <c r="H55" s="312" t="s">
        <v>29</v>
      </c>
    </row>
    <row r="56" spans="1:21" ht="15.75" x14ac:dyDescent="0.25">
      <c r="B56" s="451" t="s">
        <v>73</v>
      </c>
      <c r="C56" s="419">
        <f>COUNTIF(R10:$R$46,"Xuất sắc")</f>
        <v>0</v>
      </c>
      <c r="D56" s="452">
        <f>C56*100/35</f>
        <v>0</v>
      </c>
      <c r="E56" s="314">
        <v>36673</v>
      </c>
      <c r="F56" s="176" t="s">
        <v>333</v>
      </c>
      <c r="G56" s="176" t="s">
        <v>28</v>
      </c>
      <c r="H56" s="220" t="s">
        <v>199</v>
      </c>
    </row>
    <row r="57" spans="1:21" ht="15.75" x14ac:dyDescent="0.25">
      <c r="B57" s="453" t="s">
        <v>74</v>
      </c>
      <c r="C57" s="419">
        <f>COUNTIF(R11:$R$46,"Giỏi")</f>
        <v>9</v>
      </c>
      <c r="D57" s="452">
        <f t="shared" ref="D57:D61" si="2">C57*100/35</f>
        <v>25.714285714285715</v>
      </c>
      <c r="E57" s="469"/>
      <c r="F57" s="469"/>
      <c r="G57" s="469"/>
      <c r="H57" s="469"/>
    </row>
    <row r="58" spans="1:21" ht="15.75" x14ac:dyDescent="0.25">
      <c r="B58" s="454" t="s">
        <v>75</v>
      </c>
      <c r="C58" s="419">
        <f>COUNTIF(R12:$R$46,"Khá")</f>
        <v>10</v>
      </c>
      <c r="D58" s="452">
        <f t="shared" si="2"/>
        <v>28.571428571428573</v>
      </c>
      <c r="E58" s="469"/>
      <c r="F58" s="469"/>
      <c r="G58" s="469"/>
      <c r="H58" s="469"/>
    </row>
    <row r="59" spans="1:21" ht="15.75" x14ac:dyDescent="0.25">
      <c r="B59" s="454" t="s">
        <v>76</v>
      </c>
      <c r="C59" s="419">
        <f>COUNTIF(R13:$R$46,"TB khá")</f>
        <v>7</v>
      </c>
      <c r="D59" s="452">
        <f t="shared" si="2"/>
        <v>20</v>
      </c>
      <c r="E59" s="469"/>
      <c r="F59" s="469"/>
      <c r="G59" s="469"/>
      <c r="H59" s="469"/>
    </row>
    <row r="60" spans="1:21" ht="15.75" x14ac:dyDescent="0.25">
      <c r="B60" s="453" t="s">
        <v>77</v>
      </c>
      <c r="C60" s="419">
        <f>COUNTIF(R14:$R$46,"TB")</f>
        <v>3</v>
      </c>
      <c r="D60" s="452">
        <f t="shared" si="2"/>
        <v>8.5714285714285712</v>
      </c>
      <c r="E60" s="469"/>
      <c r="F60" s="469"/>
      <c r="G60" s="469"/>
      <c r="H60" s="469"/>
    </row>
    <row r="61" spans="1:21" ht="15.75" x14ac:dyDescent="0.25">
      <c r="B61" s="455" t="s">
        <v>78</v>
      </c>
      <c r="C61" s="419">
        <f>COUNTIF(R15:$R$46,"Yếu")</f>
        <v>6</v>
      </c>
      <c r="D61" s="452">
        <f t="shared" si="2"/>
        <v>17.142857142857142</v>
      </c>
      <c r="E61" s="469"/>
      <c r="F61" s="469"/>
      <c r="G61" s="469"/>
      <c r="H61" s="469"/>
    </row>
    <row r="62" spans="1:21" ht="15.75" x14ac:dyDescent="0.25">
      <c r="B62" s="456" t="s">
        <v>79</v>
      </c>
      <c r="C62" s="457">
        <f>SUM(C56:C61)</f>
        <v>35</v>
      </c>
      <c r="D62" s="457">
        <f>SUM(D56:D61)</f>
        <v>100</v>
      </c>
      <c r="E62" s="469"/>
      <c r="F62" s="469"/>
      <c r="G62" s="469"/>
      <c r="H62" s="469"/>
    </row>
  </sheetData>
  <mergeCells count="13">
    <mergeCell ref="A6:R6"/>
    <mergeCell ref="A1:I1"/>
    <mergeCell ref="A2:I2"/>
    <mergeCell ref="A3:I3"/>
    <mergeCell ref="J1:R1"/>
    <mergeCell ref="J2:R2"/>
    <mergeCell ref="A5:R5"/>
    <mergeCell ref="M47:R47"/>
    <mergeCell ref="A48:G48"/>
    <mergeCell ref="M48:R48"/>
    <mergeCell ref="M49:R49"/>
    <mergeCell ref="A53:G53"/>
    <mergeCell ref="M53:R53"/>
  </mergeCells>
  <conditionalFormatting sqref="I55:R62 J10:J46 L10:P46">
    <cfRule type="cellIs" dxfId="76" priority="24" stopIfTrue="1" operator="lessThan">
      <formula>5</formula>
    </cfRule>
  </conditionalFormatting>
  <conditionalFormatting sqref="A3:A4">
    <cfRule type="cellIs" dxfId="75" priority="18" stopIfTrue="1" operator="lessThan">
      <formula>5</formula>
    </cfRule>
  </conditionalFormatting>
  <conditionalFormatting sqref="A2">
    <cfRule type="cellIs" dxfId="74" priority="19" stopIfTrue="1" operator="lessThan">
      <formula>5</formula>
    </cfRule>
  </conditionalFormatting>
  <conditionalFormatting sqref="G35 D41:G41">
    <cfRule type="cellIs" dxfId="73" priority="16" stopIfTrue="1" operator="lessThan">
      <formula>5</formula>
    </cfRule>
  </conditionalFormatting>
  <conditionalFormatting sqref="Q10:Q46">
    <cfRule type="cellIs" dxfId="72" priority="13" stopIfTrue="1" operator="lessThan">
      <formula>5</formula>
    </cfRule>
  </conditionalFormatting>
  <conditionalFormatting sqref="R10:R46">
    <cfRule type="cellIs" dxfId="71" priority="12" stopIfTrue="1" operator="lessThan">
      <formula>5</formula>
    </cfRule>
  </conditionalFormatting>
  <conditionalFormatting sqref="R10:R46">
    <cfRule type="cellIs" dxfId="70" priority="11" stopIfTrue="1" operator="lessThan">
      <formula>5</formula>
    </cfRule>
  </conditionalFormatting>
  <conditionalFormatting sqref="R10:R46">
    <cfRule type="cellIs" dxfId="69" priority="10" stopIfTrue="1" operator="lessThan">
      <formula>5</formula>
    </cfRule>
  </conditionalFormatting>
  <conditionalFormatting sqref="R10:R46">
    <cfRule type="cellIs" dxfId="68" priority="9" stopIfTrue="1" operator="lessThan">
      <formula>5</formula>
    </cfRule>
  </conditionalFormatting>
  <conditionalFormatting sqref="R10:R46">
    <cfRule type="cellIs" dxfId="67" priority="8" stopIfTrue="1" operator="lessThan">
      <formula>5</formula>
    </cfRule>
  </conditionalFormatting>
  <conditionalFormatting sqref="R10:R46">
    <cfRule type="cellIs" priority="1" stopIfTrue="1" operator="greaterThan">
      <formula>5</formula>
    </cfRule>
    <cfRule type="cellIs" dxfId="66" priority="2" stopIfTrue="1" operator="lessThan">
      <formula>5</formula>
    </cfRule>
    <cfRule type="cellIs" dxfId="65" priority="3" stopIfTrue="1" operator="greaterThan">
      <formula>5</formula>
    </cfRule>
    <cfRule type="cellIs" dxfId="64" priority="4" stopIfTrue="1" operator="greaterThan">
      <formula>5</formula>
    </cfRule>
    <cfRule type="cellIs" dxfId="63" priority="5" stopIfTrue="1" operator="greaterThan">
      <formula>5</formula>
    </cfRule>
    <cfRule type="cellIs" dxfId="62" priority="6" stopIfTrue="1" operator="greaterThan">
      <formula>5</formula>
    </cfRule>
    <cfRule type="cellIs" dxfId="61" priority="7" stopIfTrue="1" operator="greaterThan">
      <formula>5</formula>
    </cfRule>
  </conditionalFormatting>
  <pageMargins left="0.45" right="0.2" top="0.5" bottom="0.5" header="0.3" footer="0.3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7"/>
  <sheetViews>
    <sheetView topLeftCell="A31" workbookViewId="0">
      <selection activeCell="A29" sqref="A29:D31"/>
    </sheetView>
  </sheetViews>
  <sheetFormatPr defaultColWidth="4.625" defaultRowHeight="15.75" x14ac:dyDescent="0.25"/>
  <cols>
    <col min="1" max="1" width="3.125" style="120" customWidth="1"/>
    <col min="2" max="2" width="10.625" style="120" customWidth="1"/>
    <col min="3" max="3" width="15.375" style="120" customWidth="1"/>
    <col min="4" max="4" width="6.875" style="120" customWidth="1"/>
    <col min="5" max="5" width="9.875" style="120" hidden="1" customWidth="1"/>
    <col min="6" max="6" width="8.5" style="120" hidden="1" customWidth="1"/>
    <col min="7" max="7" width="7.125" style="120" hidden="1" customWidth="1"/>
    <col min="8" max="8" width="6.875" style="120" hidden="1" customWidth="1"/>
    <col min="9" max="9" width="5" style="124" customWidth="1"/>
    <col min="10" max="10" width="5" style="120" customWidth="1"/>
    <col min="11" max="11" width="5" style="125" customWidth="1"/>
    <col min="12" max="16" width="5" style="120" customWidth="1"/>
    <col min="17" max="17" width="5.5" style="120" customWidth="1"/>
    <col min="18" max="18" width="7" style="120" customWidth="1"/>
    <col min="19" max="19" width="6.75" style="120" hidden="1" customWidth="1"/>
    <col min="20" max="16384" width="4.625" style="120"/>
  </cols>
  <sheetData>
    <row r="1" spans="1:29" ht="19.5" customHeight="1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26"/>
      <c r="J1" s="53" t="s">
        <v>1</v>
      </c>
      <c r="K1" s="53"/>
      <c r="L1" s="53"/>
      <c r="M1" s="53"/>
      <c r="N1" s="53"/>
      <c r="O1" s="53"/>
      <c r="P1" s="53"/>
      <c r="Q1" s="53"/>
      <c r="R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9.5" customHeight="1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  <c r="P2" s="490"/>
      <c r="Q2" s="490"/>
      <c r="R2" s="490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19.5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190"/>
      <c r="J3" s="127"/>
      <c r="K3" s="158"/>
      <c r="L3" s="191"/>
      <c r="M3" s="191"/>
      <c r="N3" s="191"/>
      <c r="O3" s="127"/>
      <c r="P3" s="127"/>
      <c r="Q3" s="127"/>
      <c r="R3" s="127"/>
    </row>
    <row r="4" spans="1:29" ht="11.25" customHeight="1" x14ac:dyDescent="0.25">
      <c r="A4" s="468"/>
      <c r="B4" s="468"/>
      <c r="C4" s="468"/>
      <c r="D4" s="468"/>
      <c r="E4" s="468"/>
      <c r="F4" s="468"/>
      <c r="G4" s="468"/>
      <c r="H4" s="468"/>
      <c r="I4" s="190"/>
      <c r="J4" s="127"/>
      <c r="K4" s="158"/>
      <c r="L4" s="191"/>
      <c r="M4" s="191"/>
      <c r="N4" s="191"/>
      <c r="O4" s="127"/>
      <c r="P4" s="127"/>
      <c r="Q4" s="127"/>
      <c r="R4" s="127"/>
    </row>
    <row r="5" spans="1:29" ht="22.5" customHeight="1" x14ac:dyDescent="0.25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</row>
    <row r="6" spans="1:29" ht="24" customHeight="1" x14ac:dyDescent="0.3">
      <c r="A6" s="495" t="s">
        <v>431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</row>
    <row r="7" spans="1:29" ht="124.5" customHeight="1" x14ac:dyDescent="0.25">
      <c r="A7" s="130" t="s">
        <v>7</v>
      </c>
      <c r="B7" s="131" t="s">
        <v>8</v>
      </c>
      <c r="C7" s="132" t="s">
        <v>9</v>
      </c>
      <c r="D7" s="132" t="s">
        <v>10</v>
      </c>
      <c r="E7" s="132" t="s">
        <v>11</v>
      </c>
      <c r="F7" s="132" t="s">
        <v>12</v>
      </c>
      <c r="G7" s="33" t="s">
        <v>14</v>
      </c>
      <c r="H7" s="33" t="s">
        <v>13</v>
      </c>
      <c r="I7" s="353" t="s">
        <v>179</v>
      </c>
      <c r="J7" s="354" t="s">
        <v>432</v>
      </c>
      <c r="K7" s="354" t="s">
        <v>297</v>
      </c>
      <c r="L7" s="354" t="s">
        <v>301</v>
      </c>
      <c r="M7" s="354" t="s">
        <v>433</v>
      </c>
      <c r="N7" s="354" t="s">
        <v>434</v>
      </c>
      <c r="O7" s="354" t="s">
        <v>435</v>
      </c>
      <c r="P7" s="355" t="s">
        <v>436</v>
      </c>
      <c r="Q7" s="321" t="s">
        <v>21</v>
      </c>
      <c r="R7" s="317" t="s">
        <v>22</v>
      </c>
    </row>
    <row r="8" spans="1:29" x14ac:dyDescent="0.25">
      <c r="A8" s="137"/>
      <c r="B8" s="137"/>
      <c r="C8" s="137"/>
      <c r="D8" s="137"/>
      <c r="E8" s="137"/>
      <c r="F8" s="137"/>
      <c r="G8" s="138"/>
      <c r="H8" s="138"/>
      <c r="I8" s="5">
        <v>3</v>
      </c>
      <c r="J8" s="140">
        <v>2</v>
      </c>
      <c r="K8" s="139">
        <v>2</v>
      </c>
      <c r="L8" s="139">
        <v>3</v>
      </c>
      <c r="M8" s="139">
        <v>3</v>
      </c>
      <c r="N8" s="142">
        <v>2</v>
      </c>
      <c r="O8" s="139">
        <v>2</v>
      </c>
      <c r="P8" s="140">
        <v>2</v>
      </c>
      <c r="Q8" s="140"/>
      <c r="R8" s="143">
        <f>SUM(I8:Q8)</f>
        <v>19</v>
      </c>
    </row>
    <row r="9" spans="1:29" x14ac:dyDescent="0.25">
      <c r="A9" s="232">
        <v>1</v>
      </c>
      <c r="B9" s="111" t="s">
        <v>437</v>
      </c>
      <c r="C9" s="259" t="s">
        <v>438</v>
      </c>
      <c r="D9" s="260" t="s">
        <v>25</v>
      </c>
      <c r="E9" s="172">
        <v>37982</v>
      </c>
      <c r="F9" s="233" t="s">
        <v>341</v>
      </c>
      <c r="G9" s="170" t="s">
        <v>28</v>
      </c>
      <c r="H9" s="85" t="s">
        <v>29</v>
      </c>
      <c r="I9" s="356"/>
      <c r="J9" s="299"/>
      <c r="K9" s="300"/>
      <c r="L9" s="300"/>
      <c r="M9" s="300"/>
      <c r="N9" s="301"/>
      <c r="O9" s="300"/>
      <c r="P9" s="357"/>
      <c r="Q9" s="299"/>
      <c r="R9" s="302"/>
    </row>
    <row r="10" spans="1:29" x14ac:dyDescent="0.25">
      <c r="A10" s="232">
        <v>2</v>
      </c>
      <c r="B10" s="111" t="s">
        <v>439</v>
      </c>
      <c r="C10" s="259" t="s">
        <v>440</v>
      </c>
      <c r="D10" s="260" t="s">
        <v>25</v>
      </c>
      <c r="E10" s="234" t="s">
        <v>441</v>
      </c>
      <c r="F10" s="233" t="s">
        <v>341</v>
      </c>
      <c r="G10" s="170" t="s">
        <v>28</v>
      </c>
      <c r="H10" s="85" t="s">
        <v>29</v>
      </c>
      <c r="I10" s="360">
        <v>6</v>
      </c>
      <c r="J10" s="148"/>
      <c r="K10" s="303">
        <v>6.6</v>
      </c>
      <c r="L10" s="308">
        <v>5.2</v>
      </c>
      <c r="M10" s="308">
        <v>5.8</v>
      </c>
      <c r="N10" s="433"/>
      <c r="O10" s="303"/>
      <c r="P10" s="358"/>
      <c r="Q10" s="148">
        <v>3.4</v>
      </c>
      <c r="R10" s="446" t="str">
        <f>IF(Q10&gt;=9,"Xuất sắc",IF(Q10&gt;=8,"Giỏi",IF(Q10&gt;=7,"Khá",IF(Q10&gt;=6,"TB khá",IF(Q10&gt;=5,"TB","Yếu")))))</f>
        <v>Yếu</v>
      </c>
      <c r="S10" s="443">
        <f>ROUND(SUMPRODUCT(I10:P10,I$8:P$8)/SUM(I$8:P$8),1)</f>
        <v>3.4</v>
      </c>
    </row>
    <row r="11" spans="1:29" x14ac:dyDescent="0.25">
      <c r="A11" s="232">
        <v>3</v>
      </c>
      <c r="B11" s="111" t="s">
        <v>442</v>
      </c>
      <c r="C11" s="231" t="s">
        <v>443</v>
      </c>
      <c r="D11" s="260" t="s">
        <v>25</v>
      </c>
      <c r="E11" s="235">
        <v>34548</v>
      </c>
      <c r="F11" s="233" t="s">
        <v>444</v>
      </c>
      <c r="G11" s="233" t="s">
        <v>28</v>
      </c>
      <c r="H11" s="85" t="s">
        <v>29</v>
      </c>
      <c r="I11" s="358"/>
      <c r="J11" s="148"/>
      <c r="K11" s="303"/>
      <c r="L11" s="303"/>
      <c r="M11" s="303"/>
      <c r="N11" s="433"/>
      <c r="O11" s="303"/>
      <c r="P11" s="358"/>
      <c r="Q11" s="148"/>
      <c r="R11" s="447"/>
      <c r="S11" s="443"/>
    </row>
    <row r="12" spans="1:29" x14ac:dyDescent="0.25">
      <c r="A12" s="232">
        <v>4</v>
      </c>
      <c r="B12" s="111" t="s">
        <v>445</v>
      </c>
      <c r="C12" s="231" t="s">
        <v>446</v>
      </c>
      <c r="D12" s="260" t="s">
        <v>247</v>
      </c>
      <c r="E12" s="236">
        <v>36198</v>
      </c>
      <c r="F12" s="89" t="s">
        <v>341</v>
      </c>
      <c r="G12" s="233" t="s">
        <v>28</v>
      </c>
      <c r="H12" s="85" t="s">
        <v>199</v>
      </c>
      <c r="I12" s="359">
        <v>7.2</v>
      </c>
      <c r="J12" s="148">
        <v>8</v>
      </c>
      <c r="K12" s="303">
        <v>7.9</v>
      </c>
      <c r="L12" s="303">
        <v>7.7</v>
      </c>
      <c r="M12" s="303">
        <v>7.3</v>
      </c>
      <c r="N12" s="433">
        <v>7.8</v>
      </c>
      <c r="O12" s="303">
        <v>7.9</v>
      </c>
      <c r="P12" s="359">
        <v>6.9</v>
      </c>
      <c r="Q12" s="148">
        <v>7.6</v>
      </c>
      <c r="R12" s="447" t="str">
        <f t="shared" ref="R12:R31" si="0">IF(Q12&gt;=9,"Xuất sắc",IF(Q12&gt;=8,"Giỏi",IF(Q12&gt;=7,"Khá",IF(Q12&gt;=6,"TB khá",IF(Q12&gt;=5,"TB","Yếu")))))</f>
        <v>Khá</v>
      </c>
      <c r="S12" s="443">
        <f t="shared" ref="S12:S31" si="1">ROUND(SUMPRODUCT(I12:P12,I$8:P$8)/SUM(I$8:P$8),1)</f>
        <v>7.6</v>
      </c>
    </row>
    <row r="13" spans="1:29" x14ac:dyDescent="0.25">
      <c r="A13" s="232">
        <v>5</v>
      </c>
      <c r="B13" s="111" t="s">
        <v>447</v>
      </c>
      <c r="C13" s="231" t="s">
        <v>448</v>
      </c>
      <c r="D13" s="260" t="s">
        <v>449</v>
      </c>
      <c r="E13" s="237">
        <v>38024</v>
      </c>
      <c r="F13" s="233" t="s">
        <v>341</v>
      </c>
      <c r="G13" s="233" t="s">
        <v>28</v>
      </c>
      <c r="H13" s="85" t="s">
        <v>199</v>
      </c>
      <c r="I13" s="358">
        <v>7.3</v>
      </c>
      <c r="J13" s="148">
        <v>8</v>
      </c>
      <c r="K13" s="303">
        <v>8</v>
      </c>
      <c r="L13" s="303">
        <v>8.1</v>
      </c>
      <c r="M13" s="303">
        <v>7.4</v>
      </c>
      <c r="N13" s="433">
        <v>8.1999999999999993</v>
      </c>
      <c r="O13" s="303">
        <v>8</v>
      </c>
      <c r="P13" s="358">
        <v>5.6</v>
      </c>
      <c r="Q13" s="148">
        <v>7.6</v>
      </c>
      <c r="R13" s="447" t="str">
        <f t="shared" si="0"/>
        <v>Khá</v>
      </c>
      <c r="S13" s="443">
        <f t="shared" si="1"/>
        <v>7.6</v>
      </c>
    </row>
    <row r="14" spans="1:29" x14ac:dyDescent="0.25">
      <c r="A14" s="232">
        <v>6</v>
      </c>
      <c r="B14" s="111" t="s">
        <v>450</v>
      </c>
      <c r="C14" s="231" t="s">
        <v>451</v>
      </c>
      <c r="D14" s="260" t="s">
        <v>452</v>
      </c>
      <c r="E14" s="238">
        <v>37428</v>
      </c>
      <c r="F14" s="89" t="s">
        <v>341</v>
      </c>
      <c r="G14" s="239" t="s">
        <v>28</v>
      </c>
      <c r="H14" s="85" t="s">
        <v>199</v>
      </c>
      <c r="I14" s="358"/>
      <c r="J14" s="148"/>
      <c r="K14" s="303"/>
      <c r="L14" s="303"/>
      <c r="M14" s="303"/>
      <c r="N14" s="433"/>
      <c r="O14" s="303"/>
      <c r="P14" s="358"/>
      <c r="Q14" s="148"/>
      <c r="R14" s="447"/>
      <c r="S14" s="443"/>
    </row>
    <row r="15" spans="1:29" x14ac:dyDescent="0.25">
      <c r="A15" s="232">
        <v>7</v>
      </c>
      <c r="B15" s="111" t="s">
        <v>453</v>
      </c>
      <c r="C15" s="231" t="s">
        <v>454</v>
      </c>
      <c r="D15" s="260" t="s">
        <v>59</v>
      </c>
      <c r="E15" s="236">
        <v>38044</v>
      </c>
      <c r="F15" s="233" t="s">
        <v>341</v>
      </c>
      <c r="G15" s="233" t="s">
        <v>28</v>
      </c>
      <c r="H15" s="85" t="s">
        <v>29</v>
      </c>
      <c r="I15" s="359">
        <v>5.4</v>
      </c>
      <c r="J15" s="148">
        <v>6.6</v>
      </c>
      <c r="K15" s="303">
        <v>6.6</v>
      </c>
      <c r="L15" s="303">
        <v>2.5</v>
      </c>
      <c r="M15" s="303">
        <v>5.9</v>
      </c>
      <c r="N15" s="433">
        <v>5.8</v>
      </c>
      <c r="O15" s="303">
        <v>5</v>
      </c>
      <c r="P15" s="359"/>
      <c r="Q15" s="148">
        <v>4.7</v>
      </c>
      <c r="R15" s="447" t="str">
        <f t="shared" si="0"/>
        <v>Yếu</v>
      </c>
      <c r="S15" s="443">
        <f t="shared" si="1"/>
        <v>4.7</v>
      </c>
    </row>
    <row r="16" spans="1:29" x14ac:dyDescent="0.25">
      <c r="A16" s="232">
        <v>8</v>
      </c>
      <c r="B16" s="111" t="s">
        <v>455</v>
      </c>
      <c r="C16" s="259" t="s">
        <v>456</v>
      </c>
      <c r="D16" s="260" t="s">
        <v>101</v>
      </c>
      <c r="E16" s="172">
        <v>37634</v>
      </c>
      <c r="F16" s="170" t="s">
        <v>341</v>
      </c>
      <c r="G16" s="170" t="s">
        <v>28</v>
      </c>
      <c r="H16" s="85" t="s">
        <v>29</v>
      </c>
      <c r="I16" s="358">
        <v>6.6</v>
      </c>
      <c r="J16" s="148">
        <v>7</v>
      </c>
      <c r="K16" s="303">
        <v>7.3</v>
      </c>
      <c r="L16" s="303">
        <v>6.5</v>
      </c>
      <c r="M16" s="303">
        <v>5.3</v>
      </c>
      <c r="N16" s="433">
        <v>6.8</v>
      </c>
      <c r="O16" s="303">
        <v>5</v>
      </c>
      <c r="P16" s="358">
        <v>5.9</v>
      </c>
      <c r="Q16" s="148">
        <v>6.3</v>
      </c>
      <c r="R16" s="447" t="str">
        <f t="shared" si="0"/>
        <v>TB khá</v>
      </c>
      <c r="S16" s="443">
        <f t="shared" si="1"/>
        <v>6.3</v>
      </c>
    </row>
    <row r="17" spans="1:27" x14ac:dyDescent="0.25">
      <c r="A17" s="232">
        <v>9</v>
      </c>
      <c r="B17" s="111" t="s">
        <v>457</v>
      </c>
      <c r="C17" s="231" t="s">
        <v>458</v>
      </c>
      <c r="D17" s="260" t="s">
        <v>96</v>
      </c>
      <c r="E17" s="238">
        <v>38292</v>
      </c>
      <c r="F17" s="89" t="s">
        <v>341</v>
      </c>
      <c r="G17" s="240" t="s">
        <v>28</v>
      </c>
      <c r="H17" s="85" t="s">
        <v>29</v>
      </c>
      <c r="I17" s="358"/>
      <c r="J17" s="148"/>
      <c r="K17" s="303"/>
      <c r="L17" s="303"/>
      <c r="M17" s="303"/>
      <c r="N17" s="433"/>
      <c r="O17" s="303">
        <v>5</v>
      </c>
      <c r="P17" s="358"/>
      <c r="Q17" s="148">
        <v>0.5</v>
      </c>
      <c r="R17" s="447" t="str">
        <f t="shared" si="0"/>
        <v>Yếu</v>
      </c>
      <c r="S17" s="443">
        <f t="shared" si="1"/>
        <v>0.5</v>
      </c>
    </row>
    <row r="18" spans="1:27" x14ac:dyDescent="0.25">
      <c r="A18" s="232">
        <v>10</v>
      </c>
      <c r="B18" s="111" t="s">
        <v>459</v>
      </c>
      <c r="C18" s="259" t="s">
        <v>460</v>
      </c>
      <c r="D18" s="260" t="s">
        <v>461</v>
      </c>
      <c r="E18" s="172">
        <v>37809</v>
      </c>
      <c r="F18" s="170" t="s">
        <v>27</v>
      </c>
      <c r="G18" s="170" t="s">
        <v>28</v>
      </c>
      <c r="H18" s="85" t="s">
        <v>29</v>
      </c>
      <c r="I18" s="358"/>
      <c r="J18" s="148"/>
      <c r="K18" s="303"/>
      <c r="L18" s="310">
        <v>5.2</v>
      </c>
      <c r="M18" s="310">
        <v>5.8</v>
      </c>
      <c r="N18" s="433"/>
      <c r="O18" s="303">
        <v>5.4</v>
      </c>
      <c r="P18" s="358"/>
      <c r="Q18" s="148">
        <v>2.2999999999999998</v>
      </c>
      <c r="R18" s="447" t="str">
        <f t="shared" si="0"/>
        <v>Yếu</v>
      </c>
      <c r="S18" s="443">
        <f t="shared" si="1"/>
        <v>2.2999999999999998</v>
      </c>
    </row>
    <row r="19" spans="1:27" x14ac:dyDescent="0.25">
      <c r="A19" s="232">
        <v>11</v>
      </c>
      <c r="B19" s="111" t="s">
        <v>462</v>
      </c>
      <c r="C19" s="231" t="s">
        <v>463</v>
      </c>
      <c r="D19" s="260" t="s">
        <v>464</v>
      </c>
      <c r="E19" s="236">
        <v>37157</v>
      </c>
      <c r="F19" s="233" t="s">
        <v>341</v>
      </c>
      <c r="G19" s="233" t="s">
        <v>28</v>
      </c>
      <c r="H19" s="85" t="s">
        <v>29</v>
      </c>
      <c r="I19" s="358">
        <v>6.2</v>
      </c>
      <c r="J19" s="148">
        <v>7</v>
      </c>
      <c r="K19" s="303">
        <v>7.6</v>
      </c>
      <c r="L19" s="303">
        <v>6.8</v>
      </c>
      <c r="M19" s="303">
        <v>6.3</v>
      </c>
      <c r="N19" s="433">
        <v>7.1</v>
      </c>
      <c r="O19" s="303">
        <v>7.1</v>
      </c>
      <c r="P19" s="358">
        <v>6.2</v>
      </c>
      <c r="Q19" s="148">
        <v>6.7</v>
      </c>
      <c r="R19" s="447" t="str">
        <f t="shared" si="0"/>
        <v>TB khá</v>
      </c>
      <c r="S19" s="443">
        <f t="shared" si="1"/>
        <v>6.7</v>
      </c>
    </row>
    <row r="20" spans="1:27" x14ac:dyDescent="0.25">
      <c r="A20" s="232">
        <v>12</v>
      </c>
      <c r="B20" s="111" t="s">
        <v>465</v>
      </c>
      <c r="C20" s="231" t="s">
        <v>466</v>
      </c>
      <c r="D20" s="260" t="s">
        <v>467</v>
      </c>
      <c r="E20" s="238">
        <v>36343</v>
      </c>
      <c r="F20" s="239" t="s">
        <v>341</v>
      </c>
      <c r="G20" s="239" t="s">
        <v>28</v>
      </c>
      <c r="H20" s="85" t="s">
        <v>29</v>
      </c>
      <c r="I20" s="358">
        <v>7.1</v>
      </c>
      <c r="J20" s="148">
        <v>7.9</v>
      </c>
      <c r="K20" s="303">
        <v>7.9</v>
      </c>
      <c r="L20" s="303">
        <v>6.5</v>
      </c>
      <c r="M20" s="303">
        <v>6.9</v>
      </c>
      <c r="N20" s="433">
        <v>7.6</v>
      </c>
      <c r="O20" s="303">
        <v>7.3</v>
      </c>
      <c r="P20" s="360">
        <v>5</v>
      </c>
      <c r="Q20" s="148">
        <v>7</v>
      </c>
      <c r="R20" s="447" t="str">
        <f t="shared" si="0"/>
        <v>Khá</v>
      </c>
      <c r="S20" s="443">
        <f t="shared" si="1"/>
        <v>7</v>
      </c>
    </row>
    <row r="21" spans="1:27" x14ac:dyDescent="0.25">
      <c r="A21" s="232">
        <v>13</v>
      </c>
      <c r="B21" s="111" t="s">
        <v>468</v>
      </c>
      <c r="C21" s="259" t="s">
        <v>469</v>
      </c>
      <c r="D21" s="260" t="s">
        <v>470</v>
      </c>
      <c r="E21" s="172">
        <v>37748</v>
      </c>
      <c r="F21" s="89" t="s">
        <v>341</v>
      </c>
      <c r="G21" s="170" t="s">
        <v>28</v>
      </c>
      <c r="H21" s="85" t="s">
        <v>29</v>
      </c>
      <c r="I21" s="358">
        <v>1.9</v>
      </c>
      <c r="J21" s="148"/>
      <c r="K21" s="303"/>
      <c r="L21" s="303"/>
      <c r="M21" s="303"/>
      <c r="N21" s="433"/>
      <c r="O21" s="303"/>
      <c r="P21" s="358"/>
      <c r="Q21" s="148">
        <v>0.3</v>
      </c>
      <c r="R21" s="447" t="str">
        <f t="shared" si="0"/>
        <v>Yếu</v>
      </c>
      <c r="S21" s="443">
        <f t="shared" si="1"/>
        <v>0.3</v>
      </c>
    </row>
    <row r="22" spans="1:27" x14ac:dyDescent="0.25">
      <c r="A22" s="232">
        <v>14</v>
      </c>
      <c r="B22" s="111" t="s">
        <v>471</v>
      </c>
      <c r="C22" s="231" t="s">
        <v>472</v>
      </c>
      <c r="D22" s="260" t="s">
        <v>131</v>
      </c>
      <c r="E22" s="238">
        <v>36663</v>
      </c>
      <c r="F22" s="239" t="s">
        <v>473</v>
      </c>
      <c r="G22" s="239" t="s">
        <v>28</v>
      </c>
      <c r="H22" s="85" t="s">
        <v>29</v>
      </c>
      <c r="I22" s="358"/>
      <c r="J22" s="148">
        <v>5.9</v>
      </c>
      <c r="K22" s="303">
        <v>7.2</v>
      </c>
      <c r="L22" s="303">
        <v>7</v>
      </c>
      <c r="M22" s="303">
        <v>5.9</v>
      </c>
      <c r="N22" s="433">
        <v>5.7</v>
      </c>
      <c r="O22" s="303">
        <v>5</v>
      </c>
      <c r="P22" s="358"/>
      <c r="Q22" s="148">
        <v>4.5</v>
      </c>
      <c r="R22" s="447" t="str">
        <f t="shared" si="0"/>
        <v>Yếu</v>
      </c>
      <c r="S22" s="443">
        <f t="shared" si="1"/>
        <v>4.5</v>
      </c>
    </row>
    <row r="23" spans="1:27" x14ac:dyDescent="0.25">
      <c r="A23" s="232">
        <v>15</v>
      </c>
      <c r="B23" s="111" t="s">
        <v>474</v>
      </c>
      <c r="C23" s="259" t="s">
        <v>475</v>
      </c>
      <c r="D23" s="260" t="s">
        <v>476</v>
      </c>
      <c r="E23" s="172">
        <v>37943</v>
      </c>
      <c r="F23" s="89" t="s">
        <v>341</v>
      </c>
      <c r="G23" s="170" t="s">
        <v>28</v>
      </c>
      <c r="H23" s="85" t="s">
        <v>29</v>
      </c>
      <c r="I23" s="358"/>
      <c r="J23" s="148"/>
      <c r="K23" s="303"/>
      <c r="L23" s="303"/>
      <c r="M23" s="303"/>
      <c r="N23" s="433"/>
      <c r="O23" s="303"/>
      <c r="P23" s="358"/>
      <c r="Q23" s="148"/>
      <c r="R23" s="447"/>
      <c r="S23" s="443"/>
    </row>
    <row r="24" spans="1:27" x14ac:dyDescent="0.25">
      <c r="A24" s="232">
        <v>16</v>
      </c>
      <c r="B24" s="306" t="s">
        <v>477</v>
      </c>
      <c r="C24" s="90" t="s">
        <v>144</v>
      </c>
      <c r="D24" s="91" t="s">
        <v>403</v>
      </c>
      <c r="E24" s="257" t="s">
        <v>478</v>
      </c>
      <c r="F24" s="258" t="s">
        <v>479</v>
      </c>
      <c r="G24" s="258" t="s">
        <v>28</v>
      </c>
      <c r="H24" s="85" t="s">
        <v>29</v>
      </c>
      <c r="I24" s="358">
        <v>6.5</v>
      </c>
      <c r="J24" s="148">
        <v>8</v>
      </c>
      <c r="K24" s="303">
        <v>8</v>
      </c>
      <c r="L24" s="303">
        <v>7.2</v>
      </c>
      <c r="M24" s="303">
        <v>7.5</v>
      </c>
      <c r="N24" s="433">
        <v>7.1</v>
      </c>
      <c r="O24" s="303">
        <v>7</v>
      </c>
      <c r="P24" s="358">
        <v>6.3</v>
      </c>
      <c r="Q24" s="148">
        <v>7.2</v>
      </c>
      <c r="R24" s="447" t="str">
        <f t="shared" si="0"/>
        <v>Khá</v>
      </c>
      <c r="S24" s="443">
        <f t="shared" si="1"/>
        <v>7.2</v>
      </c>
    </row>
    <row r="25" spans="1:27" x14ac:dyDescent="0.25">
      <c r="A25" s="232">
        <v>17</v>
      </c>
      <c r="B25" s="111" t="s">
        <v>480</v>
      </c>
      <c r="C25" s="259" t="s">
        <v>481</v>
      </c>
      <c r="D25" s="260" t="s">
        <v>408</v>
      </c>
      <c r="E25" s="172">
        <v>37778</v>
      </c>
      <c r="F25" s="89" t="s">
        <v>341</v>
      </c>
      <c r="G25" s="170" t="s">
        <v>28</v>
      </c>
      <c r="H25" s="85" t="s">
        <v>29</v>
      </c>
      <c r="I25" s="358"/>
      <c r="J25" s="148"/>
      <c r="K25" s="303"/>
      <c r="L25" s="303"/>
      <c r="M25" s="303"/>
      <c r="N25" s="433"/>
      <c r="O25" s="303"/>
      <c r="P25" s="358"/>
      <c r="Q25" s="148"/>
      <c r="R25" s="447"/>
      <c r="S25" s="443"/>
    </row>
    <row r="26" spans="1:27" x14ac:dyDescent="0.25">
      <c r="A26" s="283">
        <v>18</v>
      </c>
      <c r="B26" s="111" t="s">
        <v>482</v>
      </c>
      <c r="C26" s="259" t="s">
        <v>483</v>
      </c>
      <c r="D26" s="260" t="s">
        <v>484</v>
      </c>
      <c r="E26" s="175">
        <v>37967</v>
      </c>
      <c r="F26" s="89" t="s">
        <v>341</v>
      </c>
      <c r="G26" s="173" t="s">
        <v>28</v>
      </c>
      <c r="H26" s="85" t="s">
        <v>199</v>
      </c>
      <c r="I26" s="358"/>
      <c r="J26" s="148"/>
      <c r="K26" s="303">
        <v>7.3</v>
      </c>
      <c r="L26" s="303"/>
      <c r="M26" s="303"/>
      <c r="N26" s="433"/>
      <c r="O26" s="303"/>
      <c r="P26" s="358"/>
      <c r="Q26" s="148">
        <v>0.8</v>
      </c>
      <c r="R26" s="447" t="str">
        <f t="shared" si="0"/>
        <v>Yếu</v>
      </c>
      <c r="S26" s="443">
        <f t="shared" si="1"/>
        <v>0.8</v>
      </c>
    </row>
    <row r="27" spans="1:27" x14ac:dyDescent="0.25">
      <c r="A27" s="283">
        <v>19</v>
      </c>
      <c r="B27" s="111" t="s">
        <v>485</v>
      </c>
      <c r="C27" s="259" t="s">
        <v>486</v>
      </c>
      <c r="D27" s="260" t="s">
        <v>487</v>
      </c>
      <c r="E27" s="172">
        <v>37913</v>
      </c>
      <c r="F27" s="170" t="s">
        <v>341</v>
      </c>
      <c r="G27" s="170" t="s">
        <v>28</v>
      </c>
      <c r="H27" s="85" t="s">
        <v>199</v>
      </c>
      <c r="I27" s="441">
        <v>5</v>
      </c>
      <c r="J27" s="148">
        <v>7</v>
      </c>
      <c r="K27" s="303">
        <v>7.6</v>
      </c>
      <c r="L27" s="310">
        <v>6</v>
      </c>
      <c r="M27" s="310">
        <v>6.8</v>
      </c>
      <c r="N27" s="433">
        <v>6.5</v>
      </c>
      <c r="O27" s="303">
        <v>5.4</v>
      </c>
      <c r="P27" s="358"/>
      <c r="Q27" s="148">
        <v>5.6</v>
      </c>
      <c r="R27" s="447" t="str">
        <f t="shared" si="0"/>
        <v>TB</v>
      </c>
      <c r="S27" s="443">
        <f t="shared" si="1"/>
        <v>5.6</v>
      </c>
    </row>
    <row r="28" spans="1:27" x14ac:dyDescent="0.25">
      <c r="A28" s="283">
        <v>20</v>
      </c>
      <c r="B28" s="111" t="s">
        <v>488</v>
      </c>
      <c r="C28" s="259" t="s">
        <v>489</v>
      </c>
      <c r="D28" s="260" t="s">
        <v>145</v>
      </c>
      <c r="E28" s="172">
        <v>37928</v>
      </c>
      <c r="F28" s="170" t="s">
        <v>341</v>
      </c>
      <c r="G28" s="170" t="s">
        <v>28</v>
      </c>
      <c r="H28" s="85" t="s">
        <v>29</v>
      </c>
      <c r="I28" s="358"/>
      <c r="J28" s="362"/>
      <c r="K28" s="304"/>
      <c r="L28" s="304"/>
      <c r="M28" s="304"/>
      <c r="N28" s="434"/>
      <c r="O28" s="304"/>
      <c r="P28" s="358"/>
      <c r="Q28" s="362"/>
      <c r="R28" s="447"/>
      <c r="S28" s="443"/>
    </row>
    <row r="29" spans="1:27" x14ac:dyDescent="0.25">
      <c r="A29" s="477">
        <v>21</v>
      </c>
      <c r="B29" s="478" t="s">
        <v>490</v>
      </c>
      <c r="C29" s="479" t="s">
        <v>491</v>
      </c>
      <c r="D29" s="480" t="s">
        <v>25</v>
      </c>
      <c r="E29" s="279">
        <v>37594</v>
      </c>
      <c r="F29" s="280" t="s">
        <v>341</v>
      </c>
      <c r="G29" s="281" t="s">
        <v>28</v>
      </c>
      <c r="H29" s="282" t="s">
        <v>29</v>
      </c>
      <c r="I29" s="358"/>
      <c r="J29" s="148"/>
      <c r="K29" s="303"/>
      <c r="L29" s="303"/>
      <c r="M29" s="303"/>
      <c r="N29" s="433"/>
      <c r="O29" s="303"/>
      <c r="P29" s="358"/>
      <c r="Q29" s="148"/>
      <c r="R29" s="447"/>
      <c r="S29" s="443"/>
    </row>
    <row r="30" spans="1:27" x14ac:dyDescent="0.25">
      <c r="A30" s="477">
        <v>22</v>
      </c>
      <c r="B30" s="481" t="s">
        <v>492</v>
      </c>
      <c r="C30" s="259" t="s">
        <v>493</v>
      </c>
      <c r="D30" s="482" t="s">
        <v>32</v>
      </c>
      <c r="E30" s="276">
        <v>37467</v>
      </c>
      <c r="F30" s="277" t="s">
        <v>27</v>
      </c>
      <c r="G30" s="277" t="s">
        <v>28</v>
      </c>
      <c r="H30" s="278" t="s">
        <v>29</v>
      </c>
      <c r="I30" s="358"/>
      <c r="J30" s="148"/>
      <c r="K30" s="303"/>
      <c r="L30" s="303"/>
      <c r="M30" s="303"/>
      <c r="N30" s="433"/>
      <c r="O30" s="303"/>
      <c r="P30" s="358"/>
      <c r="Q30" s="148"/>
      <c r="R30" s="447"/>
      <c r="S30" s="443"/>
    </row>
    <row r="31" spans="1:27" x14ac:dyDescent="0.25">
      <c r="A31" s="483">
        <v>23</v>
      </c>
      <c r="B31" s="484" t="s">
        <v>494</v>
      </c>
      <c r="C31" s="485" t="s">
        <v>495</v>
      </c>
      <c r="D31" s="486" t="s">
        <v>496</v>
      </c>
      <c r="E31" s="284">
        <v>37504</v>
      </c>
      <c r="F31" s="285" t="s">
        <v>341</v>
      </c>
      <c r="G31" s="286" t="s">
        <v>28</v>
      </c>
      <c r="H31" s="285" t="s">
        <v>29</v>
      </c>
      <c r="I31" s="442">
        <v>5</v>
      </c>
      <c r="J31" s="307">
        <v>6.9</v>
      </c>
      <c r="K31" s="305">
        <v>7</v>
      </c>
      <c r="L31" s="309">
        <v>5.8</v>
      </c>
      <c r="M31" s="309">
        <v>6.2</v>
      </c>
      <c r="N31" s="435">
        <v>6.9</v>
      </c>
      <c r="O31" s="305">
        <v>5.4</v>
      </c>
      <c r="P31" s="361">
        <v>6.3</v>
      </c>
      <c r="Q31" s="307">
        <v>6.1</v>
      </c>
      <c r="R31" s="447" t="str">
        <f t="shared" si="0"/>
        <v>TB khá</v>
      </c>
      <c r="S31" s="443">
        <f t="shared" si="1"/>
        <v>6.1</v>
      </c>
    </row>
    <row r="32" spans="1:27" ht="16.5" x14ac:dyDescent="0.25">
      <c r="A32" s="128"/>
      <c r="B32" s="36"/>
      <c r="C32" s="9"/>
      <c r="D32" s="9"/>
      <c r="E32" s="9"/>
      <c r="F32" s="469"/>
      <c r="G32" s="469"/>
      <c r="H32" s="469"/>
      <c r="I32" s="59"/>
      <c r="J32" s="19"/>
      <c r="K32" s="58"/>
      <c r="L32" s="59"/>
      <c r="M32" s="497" t="s">
        <v>497</v>
      </c>
      <c r="N32" s="497"/>
      <c r="O32" s="497"/>
      <c r="P32" s="497"/>
      <c r="Q32" s="497"/>
      <c r="R32" s="497"/>
      <c r="S32" s="69"/>
      <c r="T32" s="9"/>
      <c r="U32" s="9"/>
      <c r="V32" s="127"/>
      <c r="W32" s="127"/>
      <c r="X32" s="127"/>
      <c r="Y32" s="158"/>
      <c r="Z32" s="127"/>
      <c r="AA32" s="127"/>
    </row>
    <row r="33" spans="1:27" ht="16.5" x14ac:dyDescent="0.25">
      <c r="A33" s="128"/>
      <c r="B33" s="494" t="s">
        <v>65</v>
      </c>
      <c r="C33" s="494"/>
      <c r="D33" s="494"/>
      <c r="E33" s="19"/>
      <c r="F33" s="19"/>
      <c r="G33" s="19"/>
      <c r="H33" s="19"/>
      <c r="I33" s="59"/>
      <c r="J33" s="19"/>
      <c r="K33" s="58"/>
      <c r="L33" s="59"/>
      <c r="M33" s="494" t="s">
        <v>66</v>
      </c>
      <c r="N33" s="494"/>
      <c r="O33" s="494"/>
      <c r="P33" s="494"/>
      <c r="Q33" s="494"/>
      <c r="R33" s="494"/>
      <c r="S33" s="69"/>
      <c r="T33" s="9"/>
      <c r="U33" s="9"/>
      <c r="V33" s="127"/>
      <c r="W33" s="127"/>
      <c r="X33" s="127"/>
      <c r="Y33" s="158"/>
      <c r="Z33" s="127"/>
      <c r="AA33" s="127"/>
    </row>
    <row r="34" spans="1:27" ht="16.5" x14ac:dyDescent="0.25">
      <c r="A34" s="128"/>
      <c r="B34" s="9"/>
      <c r="C34" s="9"/>
      <c r="D34" s="9"/>
      <c r="E34" s="59"/>
      <c r="F34" s="9"/>
      <c r="G34" s="469"/>
      <c r="H34" s="9"/>
      <c r="I34" s="59"/>
      <c r="J34" s="19"/>
      <c r="K34" s="58"/>
      <c r="L34" s="59"/>
      <c r="M34" s="494" t="s">
        <v>67</v>
      </c>
      <c r="N34" s="494"/>
      <c r="O34" s="494"/>
      <c r="P34" s="494"/>
      <c r="Q34" s="494"/>
      <c r="R34" s="494"/>
      <c r="S34" s="69"/>
      <c r="T34" s="9"/>
      <c r="U34" s="9"/>
      <c r="V34" s="127"/>
      <c r="W34" s="127"/>
      <c r="X34" s="127"/>
      <c r="Y34" s="158"/>
      <c r="Z34" s="127"/>
      <c r="AA34" s="127"/>
    </row>
    <row r="35" spans="1:27" ht="16.5" x14ac:dyDescent="0.25">
      <c r="A35" s="128"/>
      <c r="B35" s="9"/>
      <c r="C35" s="9"/>
      <c r="D35" s="9"/>
      <c r="E35" s="59"/>
      <c r="F35" s="9"/>
      <c r="G35" s="469"/>
      <c r="H35" s="9"/>
      <c r="I35" s="59"/>
      <c r="J35" s="19"/>
      <c r="K35" s="58"/>
      <c r="L35" s="59"/>
      <c r="M35" s="19"/>
      <c r="O35" s="9"/>
      <c r="R35" s="59"/>
      <c r="S35" s="69"/>
      <c r="T35" s="9"/>
      <c r="U35" s="9"/>
      <c r="V35" s="127"/>
      <c r="W35" s="127"/>
      <c r="X35" s="127"/>
      <c r="Y35" s="158"/>
      <c r="Z35" s="127"/>
      <c r="AA35" s="127"/>
    </row>
    <row r="36" spans="1:27" ht="16.5" x14ac:dyDescent="0.25">
      <c r="A36" s="128"/>
      <c r="B36" s="9"/>
      <c r="C36" s="9"/>
      <c r="D36" s="9"/>
      <c r="E36" s="59"/>
      <c r="F36" s="9"/>
      <c r="G36" s="469"/>
      <c r="H36" s="9"/>
      <c r="I36" s="59"/>
      <c r="J36" s="19"/>
      <c r="K36" s="58"/>
      <c r="L36" s="59"/>
      <c r="M36" s="19"/>
      <c r="O36" s="9"/>
      <c r="R36" s="59"/>
      <c r="S36" s="69"/>
      <c r="T36" s="9"/>
      <c r="U36" s="9"/>
      <c r="V36" s="127"/>
      <c r="W36" s="127"/>
      <c r="X36" s="127"/>
      <c r="Y36" s="158"/>
      <c r="Z36" s="127"/>
      <c r="AA36" s="127"/>
    </row>
    <row r="37" spans="1:27" ht="16.5" x14ac:dyDescent="0.25">
      <c r="A37" s="128"/>
      <c r="B37" s="487" t="s">
        <v>68</v>
      </c>
      <c r="C37" s="487"/>
      <c r="D37" s="487"/>
      <c r="E37" s="61"/>
      <c r="F37" s="61"/>
      <c r="G37" s="61"/>
      <c r="H37" s="61"/>
      <c r="I37" s="59"/>
      <c r="J37" s="19"/>
      <c r="K37" s="58"/>
      <c r="L37" s="59"/>
      <c r="M37" s="487" t="s">
        <v>69</v>
      </c>
      <c r="N37" s="487"/>
      <c r="O37" s="487"/>
      <c r="P37" s="487"/>
      <c r="Q37" s="487"/>
      <c r="R37" s="487"/>
      <c r="S37" s="69"/>
      <c r="T37" s="9"/>
      <c r="U37" s="9"/>
      <c r="V37" s="127"/>
      <c r="W37" s="127"/>
      <c r="X37" s="127"/>
      <c r="Y37" s="158"/>
      <c r="Z37" s="127"/>
      <c r="AA37" s="127"/>
    </row>
    <row r="38" spans="1:27" ht="16.5" x14ac:dyDescent="0.25">
      <c r="A38" s="128"/>
      <c r="B38" s="159"/>
      <c r="C38" s="159"/>
      <c r="D38" s="159"/>
      <c r="E38" s="159"/>
      <c r="F38" s="466"/>
      <c r="G38" s="466"/>
      <c r="H38" s="466"/>
      <c r="I38" s="161"/>
      <c r="J38" s="61"/>
      <c r="K38" s="162"/>
      <c r="L38" s="161"/>
      <c r="M38" s="61"/>
      <c r="N38" s="159"/>
      <c r="R38" s="61"/>
      <c r="S38" s="69"/>
      <c r="T38" s="9"/>
      <c r="U38" s="9"/>
      <c r="V38" s="127"/>
      <c r="W38" s="127"/>
      <c r="X38" s="127"/>
      <c r="Y38" s="158"/>
      <c r="Z38" s="127"/>
      <c r="AA38" s="127"/>
    </row>
    <row r="39" spans="1:27" ht="16.5" x14ac:dyDescent="0.25">
      <c r="A39" s="128"/>
      <c r="D39" s="159"/>
      <c r="E39" s="159"/>
      <c r="F39" s="466"/>
      <c r="G39" s="466"/>
      <c r="H39" s="466"/>
      <c r="I39" s="161"/>
      <c r="J39" s="61"/>
      <c r="K39" s="162"/>
      <c r="L39" s="161"/>
      <c r="M39" s="61"/>
      <c r="N39" s="159"/>
      <c r="O39" s="159"/>
      <c r="Q39" s="161"/>
      <c r="R39" s="161"/>
      <c r="S39" s="69"/>
      <c r="T39" s="9"/>
      <c r="U39" s="9"/>
      <c r="V39" s="127"/>
      <c r="W39" s="127"/>
      <c r="X39" s="127"/>
      <c r="Y39" s="158"/>
      <c r="Z39" s="127"/>
      <c r="AA39" s="127"/>
    </row>
    <row r="40" spans="1:27" ht="16.5" x14ac:dyDescent="0.25">
      <c r="A40" s="128"/>
      <c r="B40" s="448" t="s">
        <v>70</v>
      </c>
      <c r="C40" s="449" t="s">
        <v>71</v>
      </c>
      <c r="D40" s="450" t="s">
        <v>72</v>
      </c>
      <c r="E40" s="9"/>
      <c r="F40" s="9"/>
      <c r="G40" s="9"/>
      <c r="H40" s="9"/>
      <c r="I40" s="9"/>
      <c r="J40" s="9"/>
      <c r="K40" s="60"/>
      <c r="L40" s="9"/>
      <c r="M40" s="9"/>
      <c r="N40" s="9"/>
      <c r="O40" s="9"/>
      <c r="Q40" s="19"/>
      <c r="R40" s="9"/>
      <c r="S40" s="9"/>
      <c r="T40" s="9"/>
      <c r="U40" s="9"/>
      <c r="V40" s="127"/>
      <c r="W40" s="127"/>
      <c r="X40" s="127"/>
      <c r="Y40" s="158"/>
      <c r="Z40" s="127"/>
      <c r="AA40" s="127"/>
    </row>
    <row r="41" spans="1:27" ht="16.5" x14ac:dyDescent="0.25">
      <c r="B41" s="451" t="s">
        <v>73</v>
      </c>
      <c r="C41" s="419">
        <f>COUNTIF(R$9:R$31,"Xuất sắc")</f>
        <v>0</v>
      </c>
      <c r="D41" s="452">
        <f>C41*100/15</f>
        <v>0</v>
      </c>
      <c r="E41" s="9"/>
      <c r="F41" s="9"/>
      <c r="G41" s="9"/>
      <c r="H41" s="9"/>
      <c r="I41" s="9"/>
      <c r="J41" s="9"/>
      <c r="K41" s="60"/>
      <c r="L41" s="9"/>
      <c r="M41" s="9"/>
      <c r="N41" s="9"/>
      <c r="O41" s="9"/>
      <c r="Q41" s="19"/>
      <c r="R41" s="9"/>
      <c r="S41" s="9"/>
      <c r="T41" s="9"/>
      <c r="U41" s="9"/>
      <c r="V41" s="127"/>
      <c r="W41" s="127"/>
      <c r="X41" s="127"/>
      <c r="Y41" s="158"/>
      <c r="Z41" s="127"/>
      <c r="AA41" s="127"/>
    </row>
    <row r="42" spans="1:27" ht="16.5" x14ac:dyDescent="0.25">
      <c r="B42" s="453" t="s">
        <v>74</v>
      </c>
      <c r="C42" s="419">
        <f>COUNTIF(R$9:R$31,"GIỎI")</f>
        <v>0</v>
      </c>
      <c r="D42" s="452">
        <f t="shared" ref="D42:D46" si="2">C42*100/15</f>
        <v>0</v>
      </c>
      <c r="E42" s="127"/>
      <c r="F42" s="127"/>
      <c r="G42" s="127"/>
      <c r="H42" s="127"/>
      <c r="I42" s="127"/>
      <c r="J42" s="127"/>
      <c r="K42" s="158"/>
      <c r="L42" s="127"/>
      <c r="M42" s="127"/>
      <c r="N42" s="127"/>
      <c r="O42" s="127"/>
      <c r="Q42" s="127"/>
      <c r="R42" s="127"/>
      <c r="S42" s="127"/>
      <c r="T42" s="127"/>
      <c r="U42" s="127"/>
      <c r="V42" s="127"/>
      <c r="W42" s="127"/>
      <c r="X42" s="127"/>
      <c r="Y42" s="158"/>
      <c r="Z42" s="127"/>
      <c r="AA42" s="127"/>
    </row>
    <row r="43" spans="1:27" x14ac:dyDescent="0.25">
      <c r="B43" s="454" t="s">
        <v>75</v>
      </c>
      <c r="C43" s="419">
        <f>COUNTIF(R$9:R$31,"KHÁ")</f>
        <v>4</v>
      </c>
      <c r="D43" s="452">
        <f t="shared" si="2"/>
        <v>26.666666666666668</v>
      </c>
    </row>
    <row r="44" spans="1:27" x14ac:dyDescent="0.25">
      <c r="B44" s="454" t="s">
        <v>76</v>
      </c>
      <c r="C44" s="419">
        <f>COUNTIF(R$9:R$31,"TB KHÁ")</f>
        <v>3</v>
      </c>
      <c r="D44" s="452">
        <f t="shared" si="2"/>
        <v>20</v>
      </c>
    </row>
    <row r="45" spans="1:27" x14ac:dyDescent="0.25">
      <c r="B45" s="453" t="s">
        <v>77</v>
      </c>
      <c r="C45" s="419">
        <f>COUNTIF(R$9:R$31,"TB")</f>
        <v>1</v>
      </c>
      <c r="D45" s="452">
        <f t="shared" si="2"/>
        <v>6.666666666666667</v>
      </c>
    </row>
    <row r="46" spans="1:27" x14ac:dyDescent="0.25">
      <c r="B46" s="455" t="s">
        <v>78</v>
      </c>
      <c r="C46" s="419">
        <f>COUNTIF(R$9:R$31,"YẾU")</f>
        <v>7</v>
      </c>
      <c r="D46" s="452">
        <f t="shared" si="2"/>
        <v>46.666666666666664</v>
      </c>
    </row>
    <row r="47" spans="1:27" x14ac:dyDescent="0.25">
      <c r="B47" s="456" t="s">
        <v>79</v>
      </c>
      <c r="C47" s="457">
        <f>SUM(C41:C46)</f>
        <v>15</v>
      </c>
      <c r="D47" s="457">
        <f>SUM(D41:D46)</f>
        <v>100</v>
      </c>
    </row>
  </sheetData>
  <mergeCells count="12">
    <mergeCell ref="I2:R2"/>
    <mergeCell ref="A5:R5"/>
    <mergeCell ref="A1:H1"/>
    <mergeCell ref="A2:H2"/>
    <mergeCell ref="A3:H3"/>
    <mergeCell ref="M34:R34"/>
    <mergeCell ref="B37:D37"/>
    <mergeCell ref="M37:R37"/>
    <mergeCell ref="A6:R6"/>
    <mergeCell ref="M32:R32"/>
    <mergeCell ref="B33:D33"/>
    <mergeCell ref="M33:R33"/>
  </mergeCells>
  <conditionalFormatting sqref="Q43:R64 J67:K67 I43:O43 L70:P70 I44:P64 I68:R69">
    <cfRule type="cellIs" dxfId="60" priority="26" stopIfTrue="1" operator="lessThan">
      <formula>5</formula>
    </cfRule>
  </conditionalFormatting>
  <conditionalFormatting sqref="L3:R4">
    <cfRule type="cellIs" dxfId="59" priority="25" stopIfTrue="1" operator="lessThan">
      <formula>5</formula>
    </cfRule>
  </conditionalFormatting>
  <conditionalFormatting sqref="A2">
    <cfRule type="cellIs" dxfId="58" priority="22" stopIfTrue="1" operator="lessThan">
      <formula>5</formula>
    </cfRule>
  </conditionalFormatting>
  <conditionalFormatting sqref="A3:A4">
    <cfRule type="cellIs" dxfId="57" priority="21" stopIfTrue="1" operator="lessThan">
      <formula>5</formula>
    </cfRule>
  </conditionalFormatting>
  <conditionalFormatting sqref="K26 J25:J26 J9:K24 J27:K31 Q9:R9 L9:O31 Q10:Q31">
    <cfRule type="cellIs" dxfId="56" priority="19" stopIfTrue="1" operator="lessThan">
      <formula>5</formula>
    </cfRule>
  </conditionalFormatting>
  <conditionalFormatting sqref="K25">
    <cfRule type="cellIs" dxfId="55" priority="15" stopIfTrue="1" operator="lessThan">
      <formula>5</formula>
    </cfRule>
  </conditionalFormatting>
  <conditionalFormatting sqref="S10:S31">
    <cfRule type="cellIs" dxfId="54" priority="13" stopIfTrue="1" operator="lessThan">
      <formula>5</formula>
    </cfRule>
  </conditionalFormatting>
  <conditionalFormatting sqref="S10:S31">
    <cfRule type="cellIs" dxfId="53" priority="14" stopIfTrue="1" operator="lessThan">
      <formula>5</formula>
    </cfRule>
  </conditionalFormatting>
  <conditionalFormatting sqref="R10:R31">
    <cfRule type="cellIs" dxfId="52" priority="12" stopIfTrue="1" operator="lessThan">
      <formula>5</formula>
    </cfRule>
  </conditionalFormatting>
  <conditionalFormatting sqref="R10:R31">
    <cfRule type="cellIs" dxfId="51" priority="11" stopIfTrue="1" operator="lessThan">
      <formula>5</formula>
    </cfRule>
  </conditionalFormatting>
  <conditionalFormatting sqref="R10:R31">
    <cfRule type="cellIs" dxfId="50" priority="10" stopIfTrue="1" operator="lessThan">
      <formula>5</formula>
    </cfRule>
  </conditionalFormatting>
  <conditionalFormatting sqref="R10:R31">
    <cfRule type="cellIs" dxfId="49" priority="9" stopIfTrue="1" operator="lessThan">
      <formula>5</formula>
    </cfRule>
  </conditionalFormatting>
  <conditionalFormatting sqref="R10:R31">
    <cfRule type="cellIs" dxfId="48" priority="8" stopIfTrue="1" operator="lessThan">
      <formula>5</formula>
    </cfRule>
  </conditionalFormatting>
  <conditionalFormatting sqref="R10:R31">
    <cfRule type="cellIs" priority="1" stopIfTrue="1" operator="greaterThan">
      <formula>5</formula>
    </cfRule>
    <cfRule type="cellIs" dxfId="47" priority="2" stopIfTrue="1" operator="lessThan">
      <formula>5</formula>
    </cfRule>
    <cfRule type="cellIs" dxfId="46" priority="3" stopIfTrue="1" operator="greaterThan">
      <formula>5</formula>
    </cfRule>
    <cfRule type="cellIs" dxfId="45" priority="4" stopIfTrue="1" operator="greaterThan">
      <formula>5</formula>
    </cfRule>
    <cfRule type="cellIs" dxfId="44" priority="5" stopIfTrue="1" operator="greaterThan">
      <formula>5</formula>
    </cfRule>
    <cfRule type="cellIs" dxfId="43" priority="6" stopIfTrue="1" operator="greaterThan">
      <formula>5</formula>
    </cfRule>
    <cfRule type="cellIs" dxfId="42" priority="7" stopIfTrue="1" operator="greaterThan">
      <formula>5</formula>
    </cfRule>
  </conditionalFormatting>
  <pageMargins left="0.45" right="0.2" top="0.5" bottom="0.75" header="0.3" footer="0.3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topLeftCell="A28" workbookViewId="0">
      <selection activeCell="J38" sqref="J38"/>
    </sheetView>
  </sheetViews>
  <sheetFormatPr defaultColWidth="8.875" defaultRowHeight="16.5" x14ac:dyDescent="0.25"/>
  <cols>
    <col min="1" max="1" width="2.875" style="44" customWidth="1"/>
    <col min="2" max="2" width="10.375" style="44" customWidth="1"/>
    <col min="3" max="3" width="18.125" style="44" customWidth="1"/>
    <col min="4" max="4" width="6.5" style="44" customWidth="1"/>
    <col min="5" max="5" width="10" style="44" hidden="1" customWidth="1"/>
    <col min="6" max="6" width="10" style="45" hidden="1" customWidth="1"/>
    <col min="7" max="7" width="8.125" style="44" hidden="1" customWidth="1"/>
    <col min="8" max="8" width="8.375" style="44" hidden="1" customWidth="1"/>
    <col min="9" max="9" width="8.125" style="69" customWidth="1"/>
    <col min="10" max="11" width="8.125" style="13" customWidth="1"/>
    <col min="12" max="13" width="8.125" style="69" customWidth="1"/>
    <col min="14" max="14" width="7.75" style="69" customWidth="1"/>
    <col min="15" max="15" width="8.875" style="44" hidden="1" customWidth="1"/>
    <col min="16" max="17" width="0" style="44" hidden="1" customWidth="1"/>
    <col min="18" max="16384" width="8.875" style="44"/>
  </cols>
  <sheetData>
    <row r="1" spans="1:17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90" t="s">
        <v>1</v>
      </c>
      <c r="J1" s="490"/>
      <c r="K1" s="490"/>
      <c r="L1" s="490"/>
      <c r="M1" s="490"/>
      <c r="N1" s="490"/>
      <c r="O1" s="490"/>
      <c r="P1" s="490"/>
    </row>
    <row r="2" spans="1:17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  <c r="P2" s="490"/>
    </row>
    <row r="3" spans="1:17" ht="18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187"/>
      <c r="J3" s="187"/>
      <c r="K3" s="186"/>
      <c r="L3" s="40"/>
      <c r="M3" s="40"/>
      <c r="N3" s="40"/>
    </row>
    <row r="4" spans="1:17" ht="18" customHeight="1" x14ac:dyDescent="0.25">
      <c r="A4" s="468"/>
      <c r="B4" s="468"/>
      <c r="C4" s="468"/>
      <c r="D4" s="468"/>
      <c r="E4" s="468"/>
      <c r="F4" s="468"/>
      <c r="G4" s="468"/>
      <c r="H4" s="468"/>
      <c r="I4" s="187"/>
      <c r="J4" s="187"/>
      <c r="K4" s="186"/>
      <c r="L4" s="40"/>
      <c r="M4" s="40"/>
      <c r="N4" s="40"/>
    </row>
    <row r="5" spans="1:17" ht="21.75" customHeight="1" x14ac:dyDescent="0.25">
      <c r="A5" s="488" t="s">
        <v>5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</row>
    <row r="6" spans="1:17" ht="19.5" customHeight="1" x14ac:dyDescent="0.3">
      <c r="A6" s="503" t="s">
        <v>498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</row>
    <row r="7" spans="1:17" ht="117.75" customHeight="1" x14ac:dyDescent="0.25">
      <c r="A7" s="39" t="s">
        <v>7</v>
      </c>
      <c r="B7" s="20" t="s">
        <v>8</v>
      </c>
      <c r="C7" s="97" t="s">
        <v>9</v>
      </c>
      <c r="D7" s="99" t="s">
        <v>10</v>
      </c>
      <c r="E7" s="20" t="s">
        <v>11</v>
      </c>
      <c r="F7" s="20" t="s">
        <v>12</v>
      </c>
      <c r="G7" s="20" t="s">
        <v>499</v>
      </c>
      <c r="H7" s="20" t="s">
        <v>81</v>
      </c>
      <c r="I7" s="322" t="s">
        <v>178</v>
      </c>
      <c r="J7" s="315" t="s">
        <v>82</v>
      </c>
      <c r="K7" s="322" t="s">
        <v>500</v>
      </c>
      <c r="L7" s="315" t="s">
        <v>84</v>
      </c>
      <c r="M7" s="321" t="s">
        <v>21</v>
      </c>
      <c r="N7" s="317" t="s">
        <v>22</v>
      </c>
      <c r="O7" s="40"/>
      <c r="P7" s="40"/>
      <c r="Q7" s="40"/>
    </row>
    <row r="8" spans="1:17" x14ac:dyDescent="0.25">
      <c r="A8" s="230"/>
      <c r="B8" s="54"/>
      <c r="C8" s="98"/>
      <c r="D8" s="101"/>
      <c r="E8" s="54"/>
      <c r="F8" s="55"/>
      <c r="G8" s="54"/>
      <c r="H8" s="54"/>
      <c r="I8" s="21">
        <v>1</v>
      </c>
      <c r="J8" s="47">
        <v>2</v>
      </c>
      <c r="K8" s="70">
        <v>4</v>
      </c>
      <c r="L8" s="21">
        <v>2</v>
      </c>
      <c r="M8" s="49"/>
      <c r="N8" s="71">
        <f>SUM(I8:M8)</f>
        <v>9</v>
      </c>
    </row>
    <row r="9" spans="1:17" ht="15.75" customHeight="1" x14ac:dyDescent="0.25">
      <c r="A9" s="247">
        <v>1</v>
      </c>
      <c r="B9" s="111" t="s">
        <v>501</v>
      </c>
      <c r="C9" s="208" t="s">
        <v>502</v>
      </c>
      <c r="D9" s="209" t="s">
        <v>503</v>
      </c>
      <c r="E9" s="102">
        <v>38192</v>
      </c>
      <c r="F9" s="85" t="s">
        <v>27</v>
      </c>
      <c r="G9" s="103" t="s">
        <v>28</v>
      </c>
      <c r="H9" s="89" t="s">
        <v>29</v>
      </c>
      <c r="I9" s="42">
        <v>6.2</v>
      </c>
      <c r="J9" s="42">
        <v>7.7</v>
      </c>
      <c r="K9" s="42">
        <v>6.5</v>
      </c>
      <c r="L9" s="431">
        <v>6.7</v>
      </c>
      <c r="M9" s="63">
        <v>6.8</v>
      </c>
      <c r="N9" s="446" t="str">
        <f>IF(M9&gt;=9,"Xuất sắc",IF(M9&gt;=8,"Giỏi",IF(M9&gt;=7,"Khá",IF(M9&gt;=6,"TB khá",IF(M9&gt;=5,"TB","Yếu")))))</f>
        <v>TB khá</v>
      </c>
      <c r="O9" s="44" t="s">
        <v>504</v>
      </c>
      <c r="P9" s="46" t="e">
        <f>ROUND(SUMPRODUCT(H9:N9,$I$8:$N$8)/SUM($I$8:$N$8),1)</f>
        <v>#VALUE!</v>
      </c>
      <c r="Q9" s="443">
        <f>ROUND(SUMPRODUCT(I9:L9,I$8:L$8)/SUM(I$8:L$8),1)</f>
        <v>6.8</v>
      </c>
    </row>
    <row r="10" spans="1:17" ht="15.75" customHeight="1" x14ac:dyDescent="0.25">
      <c r="A10" s="89">
        <v>2</v>
      </c>
      <c r="B10" s="111" t="s">
        <v>505</v>
      </c>
      <c r="C10" s="208" t="s">
        <v>506</v>
      </c>
      <c r="D10" s="209" t="s">
        <v>54</v>
      </c>
      <c r="E10" s="102">
        <v>37546</v>
      </c>
      <c r="F10" s="85" t="s">
        <v>27</v>
      </c>
      <c r="G10" s="103" t="s">
        <v>28</v>
      </c>
      <c r="H10" s="89" t="s">
        <v>29</v>
      </c>
      <c r="I10" s="6">
        <v>6.6</v>
      </c>
      <c r="J10" s="6">
        <v>6.9</v>
      </c>
      <c r="K10" s="6">
        <v>7.2</v>
      </c>
      <c r="L10" s="432">
        <v>7.3</v>
      </c>
      <c r="M10" s="57">
        <v>7.1</v>
      </c>
      <c r="N10" s="447" t="str">
        <f t="shared" ref="N10:N32" si="0">IF(M10&gt;=9,"Xuất sắc",IF(M10&gt;=8,"Giỏi",IF(M10&gt;=7,"Khá",IF(M10&gt;=6,"TB khá",IF(M10&gt;=5,"TB","Yếu")))))</f>
        <v>Khá</v>
      </c>
      <c r="P10" s="46" t="e">
        <f>ROUND(SUMPRODUCT(H10:N10,$I$8:$N$8)/SUM($I$8:$N$8),1)</f>
        <v>#VALUE!</v>
      </c>
      <c r="Q10" s="443">
        <f t="shared" ref="Q10:Q32" si="1">ROUND(SUMPRODUCT(I10:L10,I$8:L$8)/SUM(I$8:L$8),1)</f>
        <v>7.1</v>
      </c>
    </row>
    <row r="11" spans="1:17" ht="15.75" customHeight="1" x14ac:dyDescent="0.25">
      <c r="A11" s="89">
        <v>3</v>
      </c>
      <c r="B11" s="111" t="s">
        <v>507</v>
      </c>
      <c r="C11" s="208" t="s">
        <v>508</v>
      </c>
      <c r="D11" s="209" t="s">
        <v>509</v>
      </c>
      <c r="E11" s="102">
        <v>38289</v>
      </c>
      <c r="F11" s="85" t="s">
        <v>27</v>
      </c>
      <c r="G11" s="103" t="s">
        <v>28</v>
      </c>
      <c r="H11" s="89" t="s">
        <v>29</v>
      </c>
      <c r="I11" s="6">
        <v>6.3</v>
      </c>
      <c r="J11" s="6">
        <v>6.5</v>
      </c>
      <c r="K11" s="6">
        <v>6.8</v>
      </c>
      <c r="L11" s="432">
        <v>7.1</v>
      </c>
      <c r="M11" s="57">
        <v>6.7</v>
      </c>
      <c r="N11" s="447" t="str">
        <f t="shared" si="0"/>
        <v>TB khá</v>
      </c>
      <c r="P11" s="46"/>
      <c r="Q11" s="443">
        <f t="shared" si="1"/>
        <v>6.7</v>
      </c>
    </row>
    <row r="12" spans="1:17" ht="15.75" customHeight="1" x14ac:dyDescent="0.25">
      <c r="A12" s="89">
        <v>4</v>
      </c>
      <c r="B12" s="111" t="s">
        <v>510</v>
      </c>
      <c r="C12" s="208" t="s">
        <v>511</v>
      </c>
      <c r="D12" s="209" t="s">
        <v>512</v>
      </c>
      <c r="E12" s="102">
        <v>37996</v>
      </c>
      <c r="F12" s="85" t="s">
        <v>27</v>
      </c>
      <c r="G12" s="103" t="s">
        <v>28</v>
      </c>
      <c r="H12" s="89" t="s">
        <v>29</v>
      </c>
      <c r="I12" s="6">
        <v>7.2</v>
      </c>
      <c r="J12" s="6">
        <v>7.8</v>
      </c>
      <c r="K12" s="6">
        <v>7.8</v>
      </c>
      <c r="L12" s="432">
        <v>7.2</v>
      </c>
      <c r="M12" s="57">
        <v>7.6</v>
      </c>
      <c r="N12" s="447" t="str">
        <f t="shared" si="0"/>
        <v>Khá</v>
      </c>
      <c r="P12" s="46"/>
      <c r="Q12" s="443">
        <f t="shared" si="1"/>
        <v>7.6</v>
      </c>
    </row>
    <row r="13" spans="1:17" ht="15.75" customHeight="1" x14ac:dyDescent="0.25">
      <c r="A13" s="89">
        <v>5</v>
      </c>
      <c r="B13" s="111" t="s">
        <v>513</v>
      </c>
      <c r="C13" s="208" t="s">
        <v>514</v>
      </c>
      <c r="D13" s="209" t="s">
        <v>461</v>
      </c>
      <c r="E13" s="102">
        <v>38216</v>
      </c>
      <c r="F13" s="85" t="s">
        <v>27</v>
      </c>
      <c r="G13" s="103" t="s">
        <v>28</v>
      </c>
      <c r="H13" s="89" t="s">
        <v>29</v>
      </c>
      <c r="I13" s="6"/>
      <c r="J13" s="6"/>
      <c r="K13" s="6"/>
      <c r="L13" s="432"/>
      <c r="M13" s="57"/>
      <c r="N13" s="447"/>
      <c r="P13" s="46"/>
      <c r="Q13" s="443"/>
    </row>
    <row r="14" spans="1:17" ht="15.75" customHeight="1" x14ac:dyDescent="0.25">
      <c r="A14" s="89">
        <v>6</v>
      </c>
      <c r="B14" s="111" t="s">
        <v>515</v>
      </c>
      <c r="C14" s="208" t="s">
        <v>516</v>
      </c>
      <c r="D14" s="209" t="s">
        <v>29</v>
      </c>
      <c r="E14" s="102">
        <v>38194</v>
      </c>
      <c r="F14" s="85" t="s">
        <v>27</v>
      </c>
      <c r="G14" s="103" t="s">
        <v>28</v>
      </c>
      <c r="H14" s="89" t="s">
        <v>29</v>
      </c>
      <c r="I14" s="6">
        <v>5.6</v>
      </c>
      <c r="J14" s="6">
        <v>5.9</v>
      </c>
      <c r="K14" s="6">
        <v>6.3</v>
      </c>
      <c r="L14" s="432">
        <v>5.3</v>
      </c>
      <c r="M14" s="57">
        <v>5.9</v>
      </c>
      <c r="N14" s="447" t="str">
        <f t="shared" si="0"/>
        <v>TB</v>
      </c>
      <c r="P14" s="46"/>
      <c r="Q14" s="443">
        <f t="shared" si="1"/>
        <v>5.9</v>
      </c>
    </row>
    <row r="15" spans="1:17" ht="15.75" customHeight="1" x14ac:dyDescent="0.25">
      <c r="A15" s="89">
        <v>7</v>
      </c>
      <c r="B15" s="111" t="s">
        <v>517</v>
      </c>
      <c r="C15" s="210" t="s">
        <v>518</v>
      </c>
      <c r="D15" s="211" t="s">
        <v>496</v>
      </c>
      <c r="E15" s="248">
        <v>38253</v>
      </c>
      <c r="F15" s="85" t="s">
        <v>27</v>
      </c>
      <c r="G15" s="103" t="s">
        <v>28</v>
      </c>
      <c r="H15" s="89" t="s">
        <v>29</v>
      </c>
      <c r="I15" s="6"/>
      <c r="J15" s="6"/>
      <c r="K15" s="6"/>
      <c r="L15" s="432"/>
      <c r="M15" s="57"/>
      <c r="N15" s="447"/>
      <c r="P15" s="46"/>
      <c r="Q15" s="443"/>
    </row>
    <row r="16" spans="1:17" ht="15.75" customHeight="1" x14ac:dyDescent="0.25">
      <c r="A16" s="89">
        <v>8</v>
      </c>
      <c r="B16" s="111" t="s">
        <v>519</v>
      </c>
      <c r="C16" s="208" t="s">
        <v>520</v>
      </c>
      <c r="D16" s="209" t="s">
        <v>225</v>
      </c>
      <c r="E16" s="102">
        <v>38195</v>
      </c>
      <c r="F16" s="85" t="s">
        <v>27</v>
      </c>
      <c r="G16" s="103" t="s">
        <v>28</v>
      </c>
      <c r="H16" s="89" t="s">
        <v>29</v>
      </c>
      <c r="I16" s="6">
        <v>6.3</v>
      </c>
      <c r="J16" s="6">
        <f>5*0.4</f>
        <v>2</v>
      </c>
      <c r="K16" s="6">
        <v>5.3</v>
      </c>
      <c r="L16" s="432">
        <v>5.3</v>
      </c>
      <c r="M16" s="57">
        <v>4.7</v>
      </c>
      <c r="N16" s="447" t="str">
        <f t="shared" si="0"/>
        <v>Yếu</v>
      </c>
      <c r="P16" s="46"/>
      <c r="Q16" s="443">
        <f t="shared" si="1"/>
        <v>4.7</v>
      </c>
    </row>
    <row r="17" spans="1:17" ht="15.75" customHeight="1" x14ac:dyDescent="0.25">
      <c r="A17" s="89">
        <v>9</v>
      </c>
      <c r="B17" s="111" t="s">
        <v>521</v>
      </c>
      <c r="C17" s="208" t="s">
        <v>522</v>
      </c>
      <c r="D17" s="209" t="s">
        <v>290</v>
      </c>
      <c r="E17" s="102">
        <v>38030</v>
      </c>
      <c r="F17" s="85" t="s">
        <v>27</v>
      </c>
      <c r="G17" s="103" t="s">
        <v>28</v>
      </c>
      <c r="H17" s="89" t="s">
        <v>29</v>
      </c>
      <c r="I17" s="6">
        <v>6.6</v>
      </c>
      <c r="J17" s="6">
        <v>7.5</v>
      </c>
      <c r="K17" s="6">
        <v>6.9</v>
      </c>
      <c r="L17" s="432">
        <v>7.1</v>
      </c>
      <c r="M17" s="57">
        <v>7</v>
      </c>
      <c r="N17" s="447" t="str">
        <f t="shared" si="0"/>
        <v>Khá</v>
      </c>
      <c r="P17" s="46"/>
      <c r="Q17" s="443">
        <f t="shared" si="1"/>
        <v>7</v>
      </c>
    </row>
    <row r="18" spans="1:17" ht="15.75" customHeight="1" x14ac:dyDescent="0.25">
      <c r="A18" s="89">
        <v>10</v>
      </c>
      <c r="B18" s="111" t="s">
        <v>523</v>
      </c>
      <c r="C18" s="208" t="s">
        <v>489</v>
      </c>
      <c r="D18" s="209" t="s">
        <v>166</v>
      </c>
      <c r="E18" s="102">
        <v>38245</v>
      </c>
      <c r="F18" s="85" t="s">
        <v>27</v>
      </c>
      <c r="G18" s="105" t="s">
        <v>28</v>
      </c>
      <c r="H18" s="89" t="s">
        <v>29</v>
      </c>
      <c r="I18" s="6">
        <v>6.6</v>
      </c>
      <c r="J18" s="6"/>
      <c r="K18" s="6">
        <v>7.5</v>
      </c>
      <c r="L18" s="432"/>
      <c r="M18" s="57">
        <v>4.0999999999999996</v>
      </c>
      <c r="N18" s="447" t="str">
        <f t="shared" si="0"/>
        <v>Yếu</v>
      </c>
      <c r="P18" s="46"/>
      <c r="Q18" s="443">
        <f t="shared" si="1"/>
        <v>4.0999999999999996</v>
      </c>
    </row>
    <row r="19" spans="1:17" ht="15.75" customHeight="1" x14ac:dyDescent="0.25">
      <c r="A19" s="89">
        <v>11</v>
      </c>
      <c r="B19" s="111" t="s">
        <v>524</v>
      </c>
      <c r="C19" s="208" t="s">
        <v>525</v>
      </c>
      <c r="D19" s="209" t="s">
        <v>106</v>
      </c>
      <c r="E19" s="102">
        <v>38022</v>
      </c>
      <c r="F19" s="85" t="s">
        <v>27</v>
      </c>
      <c r="G19" s="103" t="s">
        <v>28</v>
      </c>
      <c r="H19" s="89" t="s">
        <v>29</v>
      </c>
      <c r="I19" s="6">
        <v>8.6999999999999993</v>
      </c>
      <c r="J19" s="6">
        <v>7.4</v>
      </c>
      <c r="K19" s="6">
        <v>6.3</v>
      </c>
      <c r="L19" s="432">
        <v>7.4</v>
      </c>
      <c r="M19" s="57">
        <v>7.1</v>
      </c>
      <c r="N19" s="447" t="str">
        <f t="shared" si="0"/>
        <v>Khá</v>
      </c>
      <c r="P19" s="46"/>
      <c r="Q19" s="443">
        <f t="shared" si="1"/>
        <v>7.1</v>
      </c>
    </row>
    <row r="20" spans="1:17" ht="15.75" customHeight="1" x14ac:dyDescent="0.25">
      <c r="A20" s="89">
        <v>12</v>
      </c>
      <c r="B20" s="111" t="s">
        <v>526</v>
      </c>
      <c r="C20" s="208" t="s">
        <v>527</v>
      </c>
      <c r="D20" s="209" t="s">
        <v>408</v>
      </c>
      <c r="E20" s="106">
        <v>38314</v>
      </c>
      <c r="F20" s="85" t="s">
        <v>27</v>
      </c>
      <c r="G20" s="103" t="s">
        <v>28</v>
      </c>
      <c r="H20" s="89" t="s">
        <v>29</v>
      </c>
      <c r="I20" s="6">
        <v>9</v>
      </c>
      <c r="J20" s="6">
        <v>8.3000000000000007</v>
      </c>
      <c r="K20" s="6">
        <v>8.1</v>
      </c>
      <c r="L20" s="432">
        <v>6.1</v>
      </c>
      <c r="M20" s="57">
        <v>7.8</v>
      </c>
      <c r="N20" s="447" t="str">
        <f t="shared" si="0"/>
        <v>Khá</v>
      </c>
      <c r="P20" s="46"/>
      <c r="Q20" s="443">
        <f t="shared" si="1"/>
        <v>7.8</v>
      </c>
    </row>
    <row r="21" spans="1:17" ht="15.75" customHeight="1" x14ac:dyDescent="0.25">
      <c r="A21" s="89">
        <v>13</v>
      </c>
      <c r="B21" s="111" t="s">
        <v>528</v>
      </c>
      <c r="C21" s="208" t="s">
        <v>529</v>
      </c>
      <c r="D21" s="209" t="s">
        <v>530</v>
      </c>
      <c r="E21" s="102">
        <v>38200</v>
      </c>
      <c r="F21" s="85" t="s">
        <v>27</v>
      </c>
      <c r="G21" s="103" t="s">
        <v>28</v>
      </c>
      <c r="H21" s="89" t="s">
        <v>29</v>
      </c>
      <c r="I21" s="6">
        <v>8.6</v>
      </c>
      <c r="J21" s="6">
        <v>8</v>
      </c>
      <c r="K21" s="6">
        <v>7.7</v>
      </c>
      <c r="L21" s="432">
        <v>7.7</v>
      </c>
      <c r="M21" s="57">
        <v>7.9</v>
      </c>
      <c r="N21" s="447" t="str">
        <f t="shared" si="0"/>
        <v>Khá</v>
      </c>
      <c r="P21" s="46"/>
      <c r="Q21" s="443">
        <f t="shared" si="1"/>
        <v>7.9</v>
      </c>
    </row>
    <row r="22" spans="1:17" ht="15.75" customHeight="1" x14ac:dyDescent="0.25">
      <c r="A22" s="89">
        <v>14</v>
      </c>
      <c r="B22" s="111" t="s">
        <v>531</v>
      </c>
      <c r="C22" s="208" t="s">
        <v>418</v>
      </c>
      <c r="D22" s="209" t="s">
        <v>532</v>
      </c>
      <c r="E22" s="102">
        <v>38253</v>
      </c>
      <c r="F22" s="85" t="s">
        <v>27</v>
      </c>
      <c r="G22" s="103" t="s">
        <v>28</v>
      </c>
      <c r="H22" s="89" t="s">
        <v>29</v>
      </c>
      <c r="I22" s="6">
        <v>2.4</v>
      </c>
      <c r="J22" s="6"/>
      <c r="K22" s="6"/>
      <c r="L22" s="432"/>
      <c r="M22" s="57">
        <v>0.3</v>
      </c>
      <c r="N22" s="447" t="str">
        <f t="shared" si="0"/>
        <v>Yếu</v>
      </c>
      <c r="P22" s="46"/>
      <c r="Q22" s="443">
        <f t="shared" si="1"/>
        <v>0.3</v>
      </c>
    </row>
    <row r="23" spans="1:17" ht="15.75" customHeight="1" x14ac:dyDescent="0.25">
      <c r="A23" s="89">
        <v>15</v>
      </c>
      <c r="B23" s="111" t="s">
        <v>533</v>
      </c>
      <c r="C23" s="208" t="s">
        <v>534</v>
      </c>
      <c r="D23" s="209" t="s">
        <v>169</v>
      </c>
      <c r="E23" s="102">
        <v>38003</v>
      </c>
      <c r="F23" s="85" t="s">
        <v>27</v>
      </c>
      <c r="G23" s="103" t="s">
        <v>28</v>
      </c>
      <c r="H23" s="89" t="s">
        <v>29</v>
      </c>
      <c r="I23" s="6"/>
      <c r="J23" s="6"/>
      <c r="K23" s="6"/>
      <c r="L23" s="432"/>
      <c r="M23" s="57"/>
      <c r="N23" s="447"/>
      <c r="P23" s="46"/>
      <c r="Q23" s="443"/>
    </row>
    <row r="24" spans="1:17" ht="15.75" customHeight="1" x14ac:dyDescent="0.25">
      <c r="A24" s="89">
        <v>16</v>
      </c>
      <c r="B24" s="111" t="s">
        <v>535</v>
      </c>
      <c r="C24" s="208" t="s">
        <v>536</v>
      </c>
      <c r="D24" s="209" t="s">
        <v>422</v>
      </c>
      <c r="E24" s="102">
        <v>37667</v>
      </c>
      <c r="F24" s="85" t="s">
        <v>27</v>
      </c>
      <c r="G24" s="103" t="s">
        <v>28</v>
      </c>
      <c r="H24" s="89" t="s">
        <v>29</v>
      </c>
      <c r="I24" s="6">
        <v>7.1</v>
      </c>
      <c r="J24" s="6">
        <v>7.7</v>
      </c>
      <c r="K24" s="6">
        <v>7.5</v>
      </c>
      <c r="L24" s="432">
        <v>7.3</v>
      </c>
      <c r="M24" s="57">
        <v>7.5</v>
      </c>
      <c r="N24" s="447" t="str">
        <f t="shared" si="0"/>
        <v>Khá</v>
      </c>
      <c r="P24" s="46"/>
      <c r="Q24" s="443">
        <f t="shared" si="1"/>
        <v>7.5</v>
      </c>
    </row>
    <row r="25" spans="1:17" ht="15.75" customHeight="1" x14ac:dyDescent="0.25">
      <c r="A25" s="89">
        <v>17</v>
      </c>
      <c r="B25" s="111" t="s">
        <v>537</v>
      </c>
      <c r="C25" s="210" t="s">
        <v>538</v>
      </c>
      <c r="D25" s="211" t="s">
        <v>539</v>
      </c>
      <c r="E25" s="287" t="s">
        <v>540</v>
      </c>
      <c r="F25" s="85" t="s">
        <v>27</v>
      </c>
      <c r="G25" s="288" t="s">
        <v>28</v>
      </c>
      <c r="H25" s="85" t="s">
        <v>29</v>
      </c>
      <c r="I25" s="6">
        <v>6.2</v>
      </c>
      <c r="J25" s="6"/>
      <c r="K25" s="6">
        <v>7.1</v>
      </c>
      <c r="L25" s="432"/>
      <c r="M25" s="57">
        <v>3.8</v>
      </c>
      <c r="N25" s="447" t="str">
        <f t="shared" si="0"/>
        <v>Yếu</v>
      </c>
      <c r="P25" s="150"/>
      <c r="Q25" s="443">
        <f t="shared" si="1"/>
        <v>3.8</v>
      </c>
    </row>
    <row r="26" spans="1:17" ht="15.75" customHeight="1" x14ac:dyDescent="0.25">
      <c r="A26" s="89">
        <v>18</v>
      </c>
      <c r="B26" s="111" t="s">
        <v>541</v>
      </c>
      <c r="C26" s="210" t="s">
        <v>542</v>
      </c>
      <c r="D26" s="211" t="s">
        <v>54</v>
      </c>
      <c r="E26" s="287" t="s">
        <v>543</v>
      </c>
      <c r="F26" s="85" t="s">
        <v>27</v>
      </c>
      <c r="G26" s="288" t="s">
        <v>28</v>
      </c>
      <c r="H26" s="85" t="s">
        <v>29</v>
      </c>
      <c r="I26" s="6">
        <v>6.7</v>
      </c>
      <c r="J26" s="6">
        <v>6.7</v>
      </c>
      <c r="K26" s="6">
        <v>7.3</v>
      </c>
      <c r="L26" s="432">
        <v>6.9</v>
      </c>
      <c r="M26" s="57">
        <v>7</v>
      </c>
      <c r="N26" s="447" t="str">
        <f t="shared" si="0"/>
        <v>Khá</v>
      </c>
      <c r="P26" s="150"/>
      <c r="Q26" s="443">
        <f t="shared" si="1"/>
        <v>7</v>
      </c>
    </row>
    <row r="27" spans="1:17" ht="15.75" customHeight="1" x14ac:dyDescent="0.25">
      <c r="A27" s="89">
        <v>19</v>
      </c>
      <c r="B27" s="111" t="s">
        <v>544</v>
      </c>
      <c r="C27" s="289" t="s">
        <v>545</v>
      </c>
      <c r="D27" s="290" t="s">
        <v>546</v>
      </c>
      <c r="E27" s="291">
        <v>38022</v>
      </c>
      <c r="F27" s="85" t="s">
        <v>27</v>
      </c>
      <c r="G27" s="288" t="s">
        <v>28</v>
      </c>
      <c r="H27" s="85" t="s">
        <v>29</v>
      </c>
      <c r="I27" s="6">
        <v>6.5</v>
      </c>
      <c r="J27" s="6">
        <v>6</v>
      </c>
      <c r="K27" s="6">
        <v>5.9</v>
      </c>
      <c r="L27" s="432">
        <v>6.2</v>
      </c>
      <c r="M27" s="57">
        <v>6.1</v>
      </c>
      <c r="N27" s="447" t="str">
        <f t="shared" si="0"/>
        <v>TB khá</v>
      </c>
      <c r="P27" s="150"/>
      <c r="Q27" s="443">
        <f t="shared" si="1"/>
        <v>6.1</v>
      </c>
    </row>
    <row r="28" spans="1:17" ht="15.75" customHeight="1" x14ac:dyDescent="0.25">
      <c r="A28" s="89">
        <v>20</v>
      </c>
      <c r="B28" s="111" t="s">
        <v>547</v>
      </c>
      <c r="C28" s="210" t="s">
        <v>548</v>
      </c>
      <c r="D28" s="211" t="s">
        <v>101</v>
      </c>
      <c r="E28" s="248">
        <v>38194</v>
      </c>
      <c r="F28" s="85" t="s">
        <v>27</v>
      </c>
      <c r="G28" s="288" t="s">
        <v>28</v>
      </c>
      <c r="H28" s="85" t="s">
        <v>29</v>
      </c>
      <c r="I28" s="6">
        <v>6.5</v>
      </c>
      <c r="J28" s="6"/>
      <c r="K28" s="6">
        <v>6.6</v>
      </c>
      <c r="L28" s="432"/>
      <c r="M28" s="57">
        <v>3.7</v>
      </c>
      <c r="N28" s="447" t="str">
        <f t="shared" si="0"/>
        <v>Yếu</v>
      </c>
      <c r="P28" s="150"/>
      <c r="Q28" s="443">
        <f t="shared" si="1"/>
        <v>3.7</v>
      </c>
    </row>
    <row r="29" spans="1:17" ht="15.75" customHeight="1" x14ac:dyDescent="0.25">
      <c r="A29" s="89">
        <v>21</v>
      </c>
      <c r="B29" s="111" t="s">
        <v>549</v>
      </c>
      <c r="C29" s="210" t="s">
        <v>550</v>
      </c>
      <c r="D29" s="211" t="s">
        <v>127</v>
      </c>
      <c r="E29" s="248">
        <v>38310</v>
      </c>
      <c r="F29" s="85" t="s">
        <v>27</v>
      </c>
      <c r="G29" s="288" t="s">
        <v>28</v>
      </c>
      <c r="H29" s="85" t="s">
        <v>29</v>
      </c>
      <c r="I29" s="6">
        <v>5.6</v>
      </c>
      <c r="J29" s="6">
        <v>7.1</v>
      </c>
      <c r="K29" s="6">
        <v>7.5</v>
      </c>
      <c r="L29" s="432">
        <v>6.3</v>
      </c>
      <c r="M29" s="57">
        <v>6.9</v>
      </c>
      <c r="N29" s="447" t="str">
        <f t="shared" si="0"/>
        <v>TB khá</v>
      </c>
      <c r="P29" s="150"/>
      <c r="Q29" s="443">
        <f t="shared" si="1"/>
        <v>6.9</v>
      </c>
    </row>
    <row r="30" spans="1:17" ht="15.75" customHeight="1" x14ac:dyDescent="0.25">
      <c r="A30" s="89">
        <v>22</v>
      </c>
      <c r="B30" s="111" t="s">
        <v>551</v>
      </c>
      <c r="C30" s="210" t="s">
        <v>552</v>
      </c>
      <c r="D30" s="211" t="s">
        <v>225</v>
      </c>
      <c r="E30" s="248">
        <v>38185</v>
      </c>
      <c r="F30" s="85" t="s">
        <v>27</v>
      </c>
      <c r="G30" s="288" t="s">
        <v>28</v>
      </c>
      <c r="H30" s="85" t="s">
        <v>29</v>
      </c>
      <c r="I30" s="6">
        <v>7.7</v>
      </c>
      <c r="J30" s="6">
        <v>6.6</v>
      </c>
      <c r="K30" s="6">
        <v>7.7</v>
      </c>
      <c r="L30" s="432">
        <v>7.2</v>
      </c>
      <c r="M30" s="57">
        <v>7.3</v>
      </c>
      <c r="N30" s="447" t="str">
        <f t="shared" si="0"/>
        <v>Khá</v>
      </c>
      <c r="P30" s="150"/>
      <c r="Q30" s="443">
        <f t="shared" si="1"/>
        <v>7.3</v>
      </c>
    </row>
    <row r="31" spans="1:17" ht="15.75" customHeight="1" x14ac:dyDescent="0.25">
      <c r="A31" s="89">
        <v>23</v>
      </c>
      <c r="B31" s="111" t="s">
        <v>553</v>
      </c>
      <c r="C31" s="210" t="s">
        <v>554</v>
      </c>
      <c r="D31" s="211" t="s">
        <v>290</v>
      </c>
      <c r="E31" s="248">
        <v>37993</v>
      </c>
      <c r="F31" s="85" t="s">
        <v>27</v>
      </c>
      <c r="G31" s="288" t="s">
        <v>28</v>
      </c>
      <c r="H31" s="85" t="s">
        <v>29</v>
      </c>
      <c r="I31" s="6">
        <v>5.7</v>
      </c>
      <c r="J31" s="6">
        <f>5.8*0.4</f>
        <v>2.3199999999999998</v>
      </c>
      <c r="K31" s="6">
        <v>6.3</v>
      </c>
      <c r="L31" s="432">
        <v>2.5</v>
      </c>
      <c r="M31" s="57">
        <v>4.5</v>
      </c>
      <c r="N31" s="447" t="str">
        <f t="shared" si="0"/>
        <v>Yếu</v>
      </c>
      <c r="P31" s="150"/>
      <c r="Q31" s="443">
        <f t="shared" si="1"/>
        <v>4.5</v>
      </c>
    </row>
    <row r="32" spans="1:17" ht="15.75" customHeight="1" x14ac:dyDescent="0.25">
      <c r="A32" s="107">
        <v>24</v>
      </c>
      <c r="B32" s="113" t="s">
        <v>555</v>
      </c>
      <c r="C32" s="292" t="s">
        <v>556</v>
      </c>
      <c r="D32" s="293" t="s">
        <v>530</v>
      </c>
      <c r="E32" s="294">
        <v>38119</v>
      </c>
      <c r="F32" s="96" t="s">
        <v>27</v>
      </c>
      <c r="G32" s="295" t="s">
        <v>28</v>
      </c>
      <c r="H32" s="96" t="s">
        <v>29</v>
      </c>
      <c r="I32" s="14">
        <v>5.0999999999999996</v>
      </c>
      <c r="J32" s="14">
        <v>6.3</v>
      </c>
      <c r="K32" s="14">
        <v>6.3</v>
      </c>
      <c r="L32" s="463">
        <v>6.2</v>
      </c>
      <c r="M32" s="65">
        <v>6.1</v>
      </c>
      <c r="N32" s="458" t="str">
        <f t="shared" si="0"/>
        <v>TB khá</v>
      </c>
      <c r="P32" s="150"/>
      <c r="Q32" s="443">
        <f t="shared" si="1"/>
        <v>6.1</v>
      </c>
    </row>
    <row r="33" spans="1:16" ht="18" customHeight="1" x14ac:dyDescent="0.25">
      <c r="A33" s="227"/>
      <c r="B33" s="492" t="s">
        <v>65</v>
      </c>
      <c r="C33" s="492"/>
      <c r="D33" s="492"/>
      <c r="E33" s="466"/>
      <c r="F33" s="466"/>
      <c r="G33" s="466"/>
      <c r="H33" s="466"/>
      <c r="I33" s="59"/>
      <c r="J33" s="69"/>
      <c r="K33" s="69"/>
      <c r="L33" s="470" t="s">
        <v>557</v>
      </c>
      <c r="M33" s="473"/>
      <c r="N33" s="473"/>
      <c r="P33" s="150"/>
    </row>
    <row r="34" spans="1:16" ht="18" customHeight="1" x14ac:dyDescent="0.25">
      <c r="A34" s="221"/>
      <c r="B34" s="9"/>
      <c r="C34" s="469"/>
      <c r="D34" s="9"/>
      <c r="E34" s="9"/>
      <c r="F34" s="59"/>
      <c r="G34" s="59"/>
      <c r="H34" s="9"/>
      <c r="I34" s="59"/>
      <c r="J34" s="69"/>
      <c r="K34" s="69"/>
      <c r="L34" s="469" t="s">
        <v>66</v>
      </c>
      <c r="M34" s="466"/>
      <c r="N34" s="466"/>
      <c r="P34" s="150"/>
    </row>
    <row r="35" spans="1:16" x14ac:dyDescent="0.25">
      <c r="A35" s="9"/>
      <c r="B35" s="9"/>
      <c r="C35" s="469"/>
      <c r="D35" s="9"/>
      <c r="E35" s="9"/>
      <c r="F35" s="59"/>
      <c r="G35" s="59"/>
      <c r="H35" s="9"/>
      <c r="I35" s="59"/>
      <c r="J35" s="69"/>
      <c r="K35" s="69"/>
      <c r="L35" s="469" t="s">
        <v>67</v>
      </c>
      <c r="M35" s="466"/>
      <c r="N35" s="466"/>
    </row>
    <row r="36" spans="1:16" x14ac:dyDescent="0.25">
      <c r="A36" s="9"/>
      <c r="B36" s="9"/>
      <c r="C36" s="469"/>
      <c r="D36" s="9"/>
      <c r="E36" s="9"/>
      <c r="F36" s="59"/>
      <c r="G36" s="59"/>
      <c r="H36" s="9"/>
      <c r="I36" s="59"/>
      <c r="J36" s="69"/>
      <c r="K36" s="69"/>
      <c r="L36" s="36"/>
      <c r="N36" s="9"/>
    </row>
    <row r="37" spans="1:16" x14ac:dyDescent="0.25">
      <c r="A37" s="9"/>
      <c r="B37" s="9"/>
      <c r="C37" s="469"/>
      <c r="D37" s="9"/>
      <c r="E37" s="9"/>
      <c r="F37" s="59"/>
      <c r="G37" s="59"/>
      <c r="H37" s="9"/>
      <c r="I37" s="59"/>
      <c r="J37" s="69"/>
      <c r="K37" s="69"/>
      <c r="L37" s="9"/>
      <c r="N37" s="9"/>
    </row>
    <row r="38" spans="1:16" x14ac:dyDescent="0.25">
      <c r="A38" s="9"/>
      <c r="B38" s="487" t="s">
        <v>68</v>
      </c>
      <c r="C38" s="487"/>
      <c r="D38" s="487"/>
      <c r="E38" s="487"/>
      <c r="F38" s="487"/>
      <c r="G38" s="487"/>
      <c r="H38" s="487"/>
      <c r="I38" s="59"/>
      <c r="J38" s="69"/>
      <c r="K38" s="69"/>
      <c r="L38" s="466" t="s">
        <v>69</v>
      </c>
      <c r="N38" s="9"/>
    </row>
    <row r="39" spans="1:16" x14ac:dyDescent="0.25">
      <c r="A39" s="9"/>
    </row>
    <row r="40" spans="1:16" x14ac:dyDescent="0.25">
      <c r="A40" s="9"/>
    </row>
    <row r="41" spans="1:16" x14ac:dyDescent="0.25">
      <c r="A41" s="9"/>
      <c r="D41" s="9"/>
      <c r="E41" s="9"/>
      <c r="F41" s="469"/>
      <c r="G41" s="469"/>
      <c r="H41" s="469"/>
      <c r="I41" s="59"/>
      <c r="J41" s="69"/>
      <c r="K41" s="69"/>
      <c r="M41" s="487"/>
      <c r="N41" s="487"/>
    </row>
    <row r="43" spans="1:16" x14ac:dyDescent="0.25">
      <c r="B43" s="448" t="s">
        <v>70</v>
      </c>
      <c r="C43" s="449" t="s">
        <v>71</v>
      </c>
      <c r="D43" s="450" t="s">
        <v>72</v>
      </c>
    </row>
    <row r="44" spans="1:16" x14ac:dyDescent="0.25">
      <c r="B44" s="451" t="s">
        <v>73</v>
      </c>
      <c r="C44" s="419">
        <f>COUNTIF(N$9:N$32,"Xuất sắc")</f>
        <v>0</v>
      </c>
      <c r="D44" s="452">
        <f>C44*100/21</f>
        <v>0</v>
      </c>
    </row>
    <row r="45" spans="1:16" x14ac:dyDescent="0.25">
      <c r="B45" s="453" t="s">
        <v>74</v>
      </c>
      <c r="C45" s="419">
        <f>COUNTIF(N$9:N$32,"GIỎI")</f>
        <v>0</v>
      </c>
      <c r="D45" s="452">
        <f>C45*100/21</f>
        <v>0</v>
      </c>
    </row>
    <row r="46" spans="1:16" x14ac:dyDescent="0.25">
      <c r="B46" s="454" t="s">
        <v>75</v>
      </c>
      <c r="C46" s="419">
        <f>COUNTIF(N$9:N$32,"KHÁ")</f>
        <v>9</v>
      </c>
      <c r="D46" s="452">
        <f t="shared" ref="D46:D49" si="2">C46*100/21</f>
        <v>42.857142857142854</v>
      </c>
    </row>
    <row r="47" spans="1:16" x14ac:dyDescent="0.25">
      <c r="B47" s="454" t="s">
        <v>76</v>
      </c>
      <c r="C47" s="419">
        <f>COUNTIF(N$9:N$32,"TB KHÁ")</f>
        <v>5</v>
      </c>
      <c r="D47" s="452">
        <f t="shared" si="2"/>
        <v>23.80952380952381</v>
      </c>
    </row>
    <row r="48" spans="1:16" x14ac:dyDescent="0.25">
      <c r="B48" s="453" t="s">
        <v>77</v>
      </c>
      <c r="C48" s="419">
        <f>COUNTIF(N$9:N$32,"TB")</f>
        <v>1</v>
      </c>
      <c r="D48" s="452">
        <f t="shared" si="2"/>
        <v>4.7619047619047619</v>
      </c>
    </row>
    <row r="49" spans="2:4" x14ac:dyDescent="0.25">
      <c r="B49" s="455" t="s">
        <v>78</v>
      </c>
      <c r="C49" s="419">
        <f>COUNTIF(N$9:N$32,"YẾU")</f>
        <v>6</v>
      </c>
      <c r="D49" s="452">
        <f t="shared" si="2"/>
        <v>28.571428571428573</v>
      </c>
    </row>
    <row r="50" spans="2:4" x14ac:dyDescent="0.25">
      <c r="B50" s="456" t="s">
        <v>79</v>
      </c>
      <c r="C50" s="457">
        <f>SUM(C44:C49)</f>
        <v>21</v>
      </c>
      <c r="D50" s="457">
        <f>SUM(D44:D49)</f>
        <v>99.999999999999986</v>
      </c>
    </row>
  </sheetData>
  <mergeCells count="10">
    <mergeCell ref="M41:N41"/>
    <mergeCell ref="A6:N6"/>
    <mergeCell ref="B38:H38"/>
    <mergeCell ref="B33:D33"/>
    <mergeCell ref="A1:H1"/>
    <mergeCell ref="A2:H2"/>
    <mergeCell ref="A3:H3"/>
    <mergeCell ref="A5:O5"/>
    <mergeCell ref="I1:P1"/>
    <mergeCell ref="I2:P2"/>
  </mergeCells>
  <conditionalFormatting sqref="H9:K32 M9:M32">
    <cfRule type="cellIs" dxfId="41" priority="29" stopIfTrue="1" operator="lessThan">
      <formula>5</formula>
    </cfRule>
  </conditionalFormatting>
  <conditionalFormatting sqref="K9:K32 M9:M32">
    <cfRule type="cellIs" dxfId="40" priority="30" stopIfTrue="1" operator="lessThan">
      <formula>5</formula>
    </cfRule>
  </conditionalFormatting>
  <conditionalFormatting sqref="H9:I32">
    <cfRule type="cellIs" dxfId="39" priority="28" stopIfTrue="1" operator="lessThan">
      <formula>5</formula>
    </cfRule>
  </conditionalFormatting>
  <conditionalFormatting sqref="A2">
    <cfRule type="cellIs" dxfId="38" priority="16" stopIfTrue="1" operator="lessThan">
      <formula>5</formula>
    </cfRule>
  </conditionalFormatting>
  <conditionalFormatting sqref="A3:A4">
    <cfRule type="cellIs" dxfId="37" priority="15" stopIfTrue="1" operator="lessThan">
      <formula>5</formula>
    </cfRule>
  </conditionalFormatting>
  <conditionalFormatting sqref="Q9:Q32">
    <cfRule type="cellIs" dxfId="36" priority="13" stopIfTrue="1" operator="lessThan">
      <formula>5</formula>
    </cfRule>
  </conditionalFormatting>
  <conditionalFormatting sqref="Q9:Q32">
    <cfRule type="cellIs" dxfId="35" priority="14" stopIfTrue="1" operator="lessThan">
      <formula>5</formula>
    </cfRule>
  </conditionalFormatting>
  <conditionalFormatting sqref="N9:N32">
    <cfRule type="cellIs" dxfId="34" priority="12" stopIfTrue="1" operator="lessThan">
      <formula>5</formula>
    </cfRule>
  </conditionalFormatting>
  <conditionalFormatting sqref="N9:N32">
    <cfRule type="cellIs" dxfId="33" priority="11" stopIfTrue="1" operator="lessThan">
      <formula>5</formula>
    </cfRule>
  </conditionalFormatting>
  <conditionalFormatting sqref="N9:N32">
    <cfRule type="cellIs" dxfId="32" priority="10" stopIfTrue="1" operator="lessThan">
      <formula>5</formula>
    </cfRule>
  </conditionalFormatting>
  <conditionalFormatting sqref="N9:N32">
    <cfRule type="cellIs" dxfId="31" priority="9" stopIfTrue="1" operator="lessThan">
      <formula>5</formula>
    </cfRule>
  </conditionalFormatting>
  <conditionalFormatting sqref="N9:N32">
    <cfRule type="cellIs" dxfId="30" priority="8" stopIfTrue="1" operator="lessThan">
      <formula>5</formula>
    </cfRule>
  </conditionalFormatting>
  <conditionalFormatting sqref="N9:N32">
    <cfRule type="cellIs" priority="1" stopIfTrue="1" operator="greaterThan">
      <formula>5</formula>
    </cfRule>
    <cfRule type="cellIs" dxfId="29" priority="2" stopIfTrue="1" operator="lessThan">
      <formula>5</formula>
    </cfRule>
    <cfRule type="cellIs" dxfId="28" priority="3" stopIfTrue="1" operator="greaterThan">
      <formula>5</formula>
    </cfRule>
    <cfRule type="cellIs" dxfId="27" priority="4" stopIfTrue="1" operator="greaterThan">
      <formula>5</formula>
    </cfRule>
    <cfRule type="cellIs" dxfId="26" priority="5" stopIfTrue="1" operator="greaterThan">
      <formula>5</formula>
    </cfRule>
    <cfRule type="cellIs" dxfId="25" priority="6" stopIfTrue="1" operator="greaterThan">
      <formula>5</formula>
    </cfRule>
    <cfRule type="cellIs" dxfId="24" priority="7" stopIfTrue="1" operator="greaterThan">
      <formula>5</formula>
    </cfRule>
  </conditionalFormatting>
  <pageMargins left="0.45" right="0.45" top="0.5" bottom="0.5" header="0.3" footer="0.3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"/>
  <sheetViews>
    <sheetView topLeftCell="A30" zoomScale="112" zoomScaleNormal="112" workbookViewId="0">
      <selection activeCell="N56" sqref="N56"/>
    </sheetView>
  </sheetViews>
  <sheetFormatPr defaultColWidth="9" defaultRowHeight="12.75" x14ac:dyDescent="0.2"/>
  <cols>
    <col min="1" max="1" width="2.875" style="9" customWidth="1"/>
    <col min="2" max="2" width="11.5" style="19" customWidth="1"/>
    <col min="3" max="3" width="16.625" style="9" customWidth="1"/>
    <col min="4" max="4" width="7.75" style="9" customWidth="1"/>
    <col min="5" max="5" width="13.75" style="2" hidden="1" customWidth="1"/>
    <col min="6" max="6" width="13.125" style="2" hidden="1" customWidth="1"/>
    <col min="7" max="8" width="7.75" style="2" hidden="1" customWidth="1"/>
    <col min="9" max="14" width="7.125" style="9" customWidth="1"/>
    <col min="15" max="15" width="8.875" style="9" customWidth="1"/>
    <col min="16" max="16" width="0" style="9" hidden="1" customWidth="1"/>
    <col min="17" max="16384" width="9" style="9"/>
  </cols>
  <sheetData>
    <row r="1" spans="1:18" ht="15.75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90" t="s">
        <v>1</v>
      </c>
      <c r="J1" s="490"/>
      <c r="K1" s="490"/>
      <c r="L1" s="490"/>
      <c r="M1" s="490"/>
      <c r="N1" s="490"/>
      <c r="O1" s="490"/>
      <c r="P1" s="53"/>
      <c r="Q1" s="53"/>
    </row>
    <row r="2" spans="1:18" ht="15.6" customHeight="1" x14ac:dyDescent="0.25">
      <c r="A2" s="490" t="s">
        <v>2</v>
      </c>
      <c r="B2" s="490"/>
      <c r="C2" s="490"/>
      <c r="D2" s="490"/>
      <c r="E2" s="490"/>
      <c r="F2" s="490"/>
      <c r="G2" s="490"/>
      <c r="H2" s="490"/>
      <c r="I2" s="490" t="s">
        <v>3</v>
      </c>
      <c r="J2" s="490"/>
      <c r="K2" s="490"/>
      <c r="L2" s="490"/>
      <c r="M2" s="490"/>
      <c r="N2" s="490"/>
      <c r="O2" s="490"/>
      <c r="P2" s="53"/>
      <c r="Q2" s="53"/>
    </row>
    <row r="3" spans="1:18" ht="17.25" customHeight="1" x14ac:dyDescent="0.25">
      <c r="A3" s="490" t="s">
        <v>4</v>
      </c>
      <c r="B3" s="490"/>
      <c r="C3" s="490"/>
      <c r="D3" s="490"/>
      <c r="E3" s="490"/>
      <c r="F3" s="490"/>
      <c r="G3" s="490"/>
      <c r="H3" s="490"/>
      <c r="I3" s="1"/>
      <c r="J3" s="1"/>
      <c r="K3" s="1"/>
      <c r="L3" s="1"/>
      <c r="M3" s="1"/>
      <c r="N3" s="1"/>
      <c r="O3" s="1"/>
    </row>
    <row r="4" spans="1:18" ht="24" customHeight="1" x14ac:dyDescent="0.2">
      <c r="A4" s="488" t="s">
        <v>5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</row>
    <row r="5" spans="1:18" ht="18" customHeight="1" x14ac:dyDescent="0.3">
      <c r="A5" s="491" t="s">
        <v>558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1:18" ht="8.25" customHeight="1" x14ac:dyDescent="0.3">
      <c r="A6" s="17"/>
      <c r="B6" s="16"/>
      <c r="C6" s="17"/>
      <c r="D6" s="17"/>
      <c r="E6" s="15"/>
      <c r="F6" s="15"/>
      <c r="G6" s="15"/>
      <c r="H6" s="15"/>
      <c r="I6" s="17"/>
      <c r="J6" s="17"/>
      <c r="K6" s="17"/>
      <c r="L6" s="17"/>
    </row>
    <row r="7" spans="1:18" ht="87" customHeight="1" x14ac:dyDescent="0.2">
      <c r="A7" s="12" t="s">
        <v>7</v>
      </c>
      <c r="B7" s="33" t="s">
        <v>8</v>
      </c>
      <c r="C7" s="33" t="s">
        <v>9</v>
      </c>
      <c r="D7" s="33" t="s">
        <v>10</v>
      </c>
      <c r="E7" s="33" t="s">
        <v>11</v>
      </c>
      <c r="F7" s="33" t="s">
        <v>12</v>
      </c>
      <c r="G7" s="33" t="s">
        <v>13</v>
      </c>
      <c r="H7" s="33" t="s">
        <v>14</v>
      </c>
      <c r="I7" s="322" t="s">
        <v>15</v>
      </c>
      <c r="J7" s="322" t="s">
        <v>16</v>
      </c>
      <c r="K7" s="322" t="s">
        <v>17</v>
      </c>
      <c r="L7" s="322" t="s">
        <v>18</v>
      </c>
      <c r="M7" s="322" t="s">
        <v>19</v>
      </c>
      <c r="N7" s="321" t="s">
        <v>21</v>
      </c>
      <c r="O7" s="317" t="s">
        <v>22</v>
      </c>
    </row>
    <row r="8" spans="1:18" x14ac:dyDescent="0.2">
      <c r="A8" s="31"/>
      <c r="B8" s="51"/>
      <c r="C8" s="39"/>
      <c r="D8" s="30"/>
      <c r="E8" s="35"/>
      <c r="F8" s="32"/>
      <c r="G8" s="32"/>
      <c r="H8" s="32"/>
      <c r="I8" s="21">
        <v>2</v>
      </c>
      <c r="J8" s="21">
        <v>3</v>
      </c>
      <c r="K8" s="5">
        <v>3</v>
      </c>
      <c r="L8" s="437">
        <v>2</v>
      </c>
      <c r="M8" s="5">
        <v>2</v>
      </c>
      <c r="N8" s="438"/>
      <c r="O8" s="21">
        <f>SUM(I8:N8)</f>
        <v>12</v>
      </c>
    </row>
    <row r="9" spans="1:18" ht="17.25" customHeight="1" x14ac:dyDescent="0.25">
      <c r="A9" s="52">
        <v>1</v>
      </c>
      <c r="B9" s="207" t="s">
        <v>559</v>
      </c>
      <c r="C9" s="249" t="s">
        <v>560</v>
      </c>
      <c r="D9" s="250" t="s">
        <v>561</v>
      </c>
      <c r="E9" s="104">
        <v>38307</v>
      </c>
      <c r="F9" s="85" t="s">
        <v>27</v>
      </c>
      <c r="G9" s="240" t="s">
        <v>28</v>
      </c>
      <c r="H9" s="240" t="s">
        <v>199</v>
      </c>
      <c r="I9" s="42">
        <v>6.6</v>
      </c>
      <c r="J9" s="42">
        <v>5</v>
      </c>
      <c r="K9" s="436">
        <v>5.0999999999999996</v>
      </c>
      <c r="L9" s="436">
        <v>6.1</v>
      </c>
      <c r="M9" s="180">
        <v>5</v>
      </c>
      <c r="N9" s="436">
        <v>5.5</v>
      </c>
      <c r="O9" s="446" t="str">
        <f>IF(N9&gt;=9,"Xuất sắc",IF(N9&gt;=8,"Giỏi",IF(N9&gt;=7,"Khá",IF(N9&gt;=6,"TB khá",IF(N9&gt;=5,"TB","Yếu")))))</f>
        <v>TB</v>
      </c>
      <c r="P9" s="443">
        <f>ROUND(SUMPRODUCT(I9:M9,I$8:M$8)/SUM(I$8:M$8),1)</f>
        <v>5.5</v>
      </c>
      <c r="R9" s="60"/>
    </row>
    <row r="10" spans="1:18" ht="17.25" customHeight="1" x14ac:dyDescent="0.25">
      <c r="A10" s="7">
        <v>2</v>
      </c>
      <c r="B10" s="207" t="s">
        <v>562</v>
      </c>
      <c r="C10" s="249" t="s">
        <v>563</v>
      </c>
      <c r="D10" s="250" t="s">
        <v>564</v>
      </c>
      <c r="E10" s="104">
        <v>38211</v>
      </c>
      <c r="F10" s="85" t="s">
        <v>27</v>
      </c>
      <c r="G10" s="240" t="s">
        <v>28</v>
      </c>
      <c r="H10" s="240" t="s">
        <v>29</v>
      </c>
      <c r="I10" s="6">
        <v>7.4</v>
      </c>
      <c r="J10" s="6">
        <v>6</v>
      </c>
      <c r="K10" s="6">
        <v>5.7</v>
      </c>
      <c r="L10" s="6">
        <v>7.9</v>
      </c>
      <c r="M10" s="10">
        <v>5.7</v>
      </c>
      <c r="N10" s="6">
        <v>6.4</v>
      </c>
      <c r="O10" s="447" t="str">
        <f t="shared" ref="O10:O45" si="0">IF(N10&gt;=9,"Xuất sắc",IF(N10&gt;=8,"Giỏi",IF(N10&gt;=7,"Khá",IF(N10&gt;=6,"TB khá",IF(N10&gt;=5,"TB","Yếu")))))</f>
        <v>TB khá</v>
      </c>
      <c r="P10" s="443">
        <f>ROUND(SUMPRODUCT(I10:M10,I$8:M$8)/SUM(I$8:M$8),1)</f>
        <v>6.4</v>
      </c>
    </row>
    <row r="11" spans="1:18" ht="17.25" customHeight="1" x14ac:dyDescent="0.25">
      <c r="A11" s="7">
        <v>3</v>
      </c>
      <c r="B11" s="207" t="s">
        <v>565</v>
      </c>
      <c r="C11" s="249" t="s">
        <v>566</v>
      </c>
      <c r="D11" s="250" t="s">
        <v>567</v>
      </c>
      <c r="E11" s="104">
        <v>38215</v>
      </c>
      <c r="F11" s="85" t="s">
        <v>27</v>
      </c>
      <c r="G11" s="240" t="s">
        <v>28</v>
      </c>
      <c r="H11" s="240" t="s">
        <v>29</v>
      </c>
      <c r="I11" s="6">
        <v>6.8</v>
      </c>
      <c r="J11" s="6">
        <v>5</v>
      </c>
      <c r="K11" s="6">
        <v>5.8</v>
      </c>
      <c r="L11" s="6">
        <v>6</v>
      </c>
      <c r="M11" s="10">
        <v>5.0999999999999996</v>
      </c>
      <c r="N11" s="6">
        <v>5.7</v>
      </c>
      <c r="O11" s="447" t="str">
        <f t="shared" si="0"/>
        <v>TB</v>
      </c>
      <c r="P11" s="443">
        <f>ROUND(SUMPRODUCT(I11:M11,I$8:M$8)/SUM(I$8:M$8),1)</f>
        <v>5.7</v>
      </c>
    </row>
    <row r="12" spans="1:18" ht="17.25" customHeight="1" x14ac:dyDescent="0.25">
      <c r="A12" s="7">
        <v>4</v>
      </c>
      <c r="B12" s="207" t="s">
        <v>568</v>
      </c>
      <c r="C12" s="249" t="s">
        <v>569</v>
      </c>
      <c r="D12" s="250" t="s">
        <v>59</v>
      </c>
      <c r="E12" s="104">
        <v>37978</v>
      </c>
      <c r="F12" s="85" t="s">
        <v>27</v>
      </c>
      <c r="G12" s="240" t="s">
        <v>28</v>
      </c>
      <c r="H12" s="240" t="s">
        <v>29</v>
      </c>
      <c r="I12" s="6">
        <v>6.2</v>
      </c>
      <c r="J12" s="6">
        <v>5</v>
      </c>
      <c r="K12" s="6"/>
      <c r="L12" s="6"/>
      <c r="M12" s="10"/>
      <c r="N12" s="6">
        <v>2.2999999999999998</v>
      </c>
      <c r="O12" s="447" t="str">
        <f t="shared" si="0"/>
        <v>Yếu</v>
      </c>
      <c r="P12" s="443">
        <f t="shared" ref="P12:P45" si="1">ROUND(SUMPRODUCT(I12:M12,I$8:M$8)/SUM(I$8:M$8),1)</f>
        <v>2.2999999999999998</v>
      </c>
    </row>
    <row r="13" spans="1:18" ht="17.25" customHeight="1" x14ac:dyDescent="0.25">
      <c r="A13" s="7">
        <v>5</v>
      </c>
      <c r="B13" s="207" t="s">
        <v>570</v>
      </c>
      <c r="C13" s="249" t="s">
        <v>571</v>
      </c>
      <c r="D13" s="250" t="s">
        <v>59</v>
      </c>
      <c r="E13" s="104">
        <v>38097</v>
      </c>
      <c r="F13" s="85" t="s">
        <v>27</v>
      </c>
      <c r="G13" s="240" t="s">
        <v>28</v>
      </c>
      <c r="H13" s="240" t="s">
        <v>29</v>
      </c>
      <c r="I13" s="6"/>
      <c r="J13" s="6"/>
      <c r="K13" s="6"/>
      <c r="L13" s="6"/>
      <c r="M13" s="10"/>
      <c r="N13" s="6"/>
      <c r="O13" s="447"/>
      <c r="P13" s="443"/>
    </row>
    <row r="14" spans="1:18" ht="17.25" customHeight="1" x14ac:dyDescent="0.25">
      <c r="A14" s="7">
        <v>6</v>
      </c>
      <c r="B14" s="207" t="s">
        <v>572</v>
      </c>
      <c r="C14" s="252" t="s">
        <v>573</v>
      </c>
      <c r="D14" s="212" t="s">
        <v>574</v>
      </c>
      <c r="E14" s="253">
        <v>38036</v>
      </c>
      <c r="F14" s="254" t="s">
        <v>575</v>
      </c>
      <c r="G14" s="254" t="s">
        <v>28</v>
      </c>
      <c r="H14" s="254" t="s">
        <v>199</v>
      </c>
      <c r="I14" s="6">
        <v>6.9</v>
      </c>
      <c r="J14" s="6">
        <v>5.8</v>
      </c>
      <c r="K14" s="6">
        <v>5.7</v>
      </c>
      <c r="L14" s="6">
        <v>6.3</v>
      </c>
      <c r="M14" s="10">
        <v>5.9</v>
      </c>
      <c r="N14" s="6">
        <v>6.1</v>
      </c>
      <c r="O14" s="447" t="str">
        <f t="shared" si="0"/>
        <v>TB khá</v>
      </c>
      <c r="P14" s="443">
        <f t="shared" si="1"/>
        <v>6.1</v>
      </c>
    </row>
    <row r="15" spans="1:18" ht="17.25" customHeight="1" x14ac:dyDescent="0.25">
      <c r="A15" s="7">
        <v>7</v>
      </c>
      <c r="B15" s="207" t="s">
        <v>576</v>
      </c>
      <c r="C15" s="249" t="s">
        <v>577</v>
      </c>
      <c r="D15" s="250" t="s">
        <v>206</v>
      </c>
      <c r="E15" s="104">
        <v>38212</v>
      </c>
      <c r="F15" s="85" t="s">
        <v>27</v>
      </c>
      <c r="G15" s="240" t="s">
        <v>28</v>
      </c>
      <c r="H15" s="240" t="s">
        <v>29</v>
      </c>
      <c r="I15" s="6">
        <v>6.9</v>
      </c>
      <c r="J15" s="6">
        <v>5</v>
      </c>
      <c r="K15" s="6">
        <v>5.3</v>
      </c>
      <c r="L15" s="6">
        <v>7</v>
      </c>
      <c r="M15" s="10">
        <v>5.9</v>
      </c>
      <c r="N15" s="6">
        <v>5.9</v>
      </c>
      <c r="O15" s="447" t="str">
        <f t="shared" si="0"/>
        <v>TB</v>
      </c>
      <c r="P15" s="443">
        <f t="shared" si="1"/>
        <v>5.9</v>
      </c>
    </row>
    <row r="16" spans="1:18" ht="17.25" customHeight="1" x14ac:dyDescent="0.25">
      <c r="A16" s="7">
        <v>8</v>
      </c>
      <c r="B16" s="207" t="s">
        <v>578</v>
      </c>
      <c r="C16" s="249" t="s">
        <v>579</v>
      </c>
      <c r="D16" s="250" t="s">
        <v>580</v>
      </c>
      <c r="E16" s="104">
        <v>38144</v>
      </c>
      <c r="F16" s="85" t="s">
        <v>27</v>
      </c>
      <c r="G16" s="240" t="s">
        <v>28</v>
      </c>
      <c r="H16" s="240" t="s">
        <v>199</v>
      </c>
      <c r="I16" s="6"/>
      <c r="J16" s="6"/>
      <c r="K16" s="6">
        <v>5</v>
      </c>
      <c r="L16" s="6"/>
      <c r="M16" s="10">
        <v>5</v>
      </c>
      <c r="N16" s="6">
        <v>2.1</v>
      </c>
      <c r="O16" s="447" t="str">
        <f t="shared" si="0"/>
        <v>Yếu</v>
      </c>
      <c r="P16" s="443">
        <f t="shared" si="1"/>
        <v>2.1</v>
      </c>
    </row>
    <row r="17" spans="1:16" ht="17.25" customHeight="1" x14ac:dyDescent="0.25">
      <c r="A17" s="7">
        <v>9</v>
      </c>
      <c r="B17" s="207" t="s">
        <v>581</v>
      </c>
      <c r="C17" s="249" t="s">
        <v>582</v>
      </c>
      <c r="D17" s="250" t="s">
        <v>461</v>
      </c>
      <c r="E17" s="104">
        <v>38309</v>
      </c>
      <c r="F17" s="85" t="s">
        <v>27</v>
      </c>
      <c r="G17" s="240" t="s">
        <v>28</v>
      </c>
      <c r="H17" s="240" t="s">
        <v>29</v>
      </c>
      <c r="I17" s="6">
        <v>6.9</v>
      </c>
      <c r="J17" s="6">
        <v>7.6</v>
      </c>
      <c r="K17" s="6">
        <v>6</v>
      </c>
      <c r="L17" s="6">
        <v>7.1</v>
      </c>
      <c r="M17" s="10">
        <v>6</v>
      </c>
      <c r="N17" s="6">
        <v>6.7</v>
      </c>
      <c r="O17" s="447" t="str">
        <f t="shared" si="0"/>
        <v>TB khá</v>
      </c>
      <c r="P17" s="443">
        <f t="shared" si="1"/>
        <v>6.7</v>
      </c>
    </row>
    <row r="18" spans="1:16" ht="17.25" customHeight="1" x14ac:dyDescent="0.25">
      <c r="A18" s="7">
        <v>10</v>
      </c>
      <c r="B18" s="207" t="s">
        <v>583</v>
      </c>
      <c r="C18" s="194" t="s">
        <v>584</v>
      </c>
      <c r="D18" s="250" t="s">
        <v>585</v>
      </c>
      <c r="E18" s="104">
        <v>38249</v>
      </c>
      <c r="F18" s="85" t="s">
        <v>27</v>
      </c>
      <c r="G18" s="240" t="s">
        <v>28</v>
      </c>
      <c r="H18" s="240" t="s">
        <v>199</v>
      </c>
      <c r="I18" s="6">
        <v>7.5</v>
      </c>
      <c r="J18" s="6">
        <v>7.8</v>
      </c>
      <c r="K18" s="6">
        <v>6.2</v>
      </c>
      <c r="L18" s="6">
        <v>7.3</v>
      </c>
      <c r="M18" s="10">
        <v>6.5</v>
      </c>
      <c r="N18" s="6">
        <v>7.1</v>
      </c>
      <c r="O18" s="447" t="str">
        <f t="shared" si="0"/>
        <v>Khá</v>
      </c>
      <c r="P18" s="443">
        <f t="shared" si="1"/>
        <v>7.1</v>
      </c>
    </row>
    <row r="19" spans="1:16" ht="17.25" customHeight="1" x14ac:dyDescent="0.25">
      <c r="A19" s="7">
        <v>11</v>
      </c>
      <c r="B19" s="207" t="s">
        <v>586</v>
      </c>
      <c r="C19" s="249" t="s">
        <v>587</v>
      </c>
      <c r="D19" s="250" t="s">
        <v>385</v>
      </c>
      <c r="E19" s="104">
        <v>38264</v>
      </c>
      <c r="F19" s="85" t="s">
        <v>27</v>
      </c>
      <c r="G19" s="240" t="s">
        <v>28</v>
      </c>
      <c r="H19" s="240" t="s">
        <v>199</v>
      </c>
      <c r="I19" s="6">
        <v>7.3</v>
      </c>
      <c r="J19" s="6">
        <v>5</v>
      </c>
      <c r="K19" s="6">
        <v>5.0999999999999996</v>
      </c>
      <c r="L19" s="6">
        <v>5.3</v>
      </c>
      <c r="M19" s="10">
        <v>5.0999999999999996</v>
      </c>
      <c r="N19" s="6">
        <v>5.5</v>
      </c>
      <c r="O19" s="447" t="str">
        <f t="shared" si="0"/>
        <v>TB</v>
      </c>
      <c r="P19" s="443">
        <f t="shared" si="1"/>
        <v>5.5</v>
      </c>
    </row>
    <row r="20" spans="1:16" ht="17.25" customHeight="1" x14ac:dyDescent="0.25">
      <c r="A20" s="7">
        <v>12</v>
      </c>
      <c r="B20" s="207" t="s">
        <v>588</v>
      </c>
      <c r="C20" s="249" t="s">
        <v>589</v>
      </c>
      <c r="D20" s="250" t="s">
        <v>237</v>
      </c>
      <c r="E20" s="104">
        <v>38123</v>
      </c>
      <c r="F20" s="85" t="s">
        <v>27</v>
      </c>
      <c r="G20" s="240" t="s">
        <v>28</v>
      </c>
      <c r="H20" s="240" t="s">
        <v>199</v>
      </c>
      <c r="I20" s="6">
        <v>6.5</v>
      </c>
      <c r="J20" s="6">
        <v>5</v>
      </c>
      <c r="K20" s="6">
        <v>5</v>
      </c>
      <c r="L20" s="6"/>
      <c r="M20" s="10">
        <v>5</v>
      </c>
      <c r="N20" s="6">
        <v>4.4000000000000004</v>
      </c>
      <c r="O20" s="447" t="str">
        <f t="shared" si="0"/>
        <v>Yếu</v>
      </c>
      <c r="P20" s="443">
        <f t="shared" si="1"/>
        <v>4.4000000000000004</v>
      </c>
    </row>
    <row r="21" spans="1:16" ht="17.25" customHeight="1" x14ac:dyDescent="0.25">
      <c r="A21" s="7">
        <v>13</v>
      </c>
      <c r="B21" s="207" t="s">
        <v>590</v>
      </c>
      <c r="C21" s="249" t="s">
        <v>591</v>
      </c>
      <c r="D21" s="250" t="s">
        <v>496</v>
      </c>
      <c r="E21" s="104">
        <v>38162</v>
      </c>
      <c r="F21" s="116" t="s">
        <v>479</v>
      </c>
      <c r="G21" s="240" t="s">
        <v>28</v>
      </c>
      <c r="H21" s="240" t="s">
        <v>29</v>
      </c>
      <c r="I21" s="6"/>
      <c r="J21" s="6"/>
      <c r="K21" s="6"/>
      <c r="L21" s="6"/>
      <c r="M21" s="10"/>
      <c r="N21" s="6"/>
      <c r="O21" s="447"/>
      <c r="P21" s="443"/>
    </row>
    <row r="22" spans="1:16" ht="17.25" customHeight="1" x14ac:dyDescent="0.25">
      <c r="A22" s="7">
        <v>14</v>
      </c>
      <c r="B22" s="207" t="s">
        <v>592</v>
      </c>
      <c r="C22" s="249" t="s">
        <v>593</v>
      </c>
      <c r="D22" s="250" t="s">
        <v>391</v>
      </c>
      <c r="E22" s="104">
        <v>36904</v>
      </c>
      <c r="F22" s="85" t="s">
        <v>27</v>
      </c>
      <c r="G22" s="240" t="s">
        <v>28</v>
      </c>
      <c r="H22" s="240" t="s">
        <v>199</v>
      </c>
      <c r="I22" s="6"/>
      <c r="J22" s="6"/>
      <c r="K22" s="6">
        <v>1.9</v>
      </c>
      <c r="L22" s="6"/>
      <c r="M22" s="10"/>
      <c r="N22" s="6">
        <v>0.5</v>
      </c>
      <c r="O22" s="447" t="str">
        <f t="shared" si="0"/>
        <v>Yếu</v>
      </c>
      <c r="P22" s="443">
        <f t="shared" si="1"/>
        <v>0.5</v>
      </c>
    </row>
    <row r="23" spans="1:16" ht="17.25" customHeight="1" x14ac:dyDescent="0.25">
      <c r="A23" s="7">
        <v>15</v>
      </c>
      <c r="B23" s="207" t="s">
        <v>594</v>
      </c>
      <c r="C23" s="249" t="s">
        <v>595</v>
      </c>
      <c r="D23" s="250" t="s">
        <v>391</v>
      </c>
      <c r="E23" s="104">
        <v>38267</v>
      </c>
      <c r="F23" s="85" t="s">
        <v>27</v>
      </c>
      <c r="G23" s="240" t="s">
        <v>28</v>
      </c>
      <c r="H23" s="240" t="s">
        <v>199</v>
      </c>
      <c r="I23" s="6"/>
      <c r="J23" s="6"/>
      <c r="K23" s="6">
        <v>1.2</v>
      </c>
      <c r="L23" s="6"/>
      <c r="M23" s="10"/>
      <c r="N23" s="6">
        <v>0.3</v>
      </c>
      <c r="O23" s="447" t="str">
        <f t="shared" si="0"/>
        <v>Yếu</v>
      </c>
      <c r="P23" s="443">
        <f t="shared" si="1"/>
        <v>0.3</v>
      </c>
    </row>
    <row r="24" spans="1:16" ht="17.25" customHeight="1" x14ac:dyDescent="0.25">
      <c r="A24" s="7">
        <v>16</v>
      </c>
      <c r="B24" s="207" t="s">
        <v>596</v>
      </c>
      <c r="C24" s="249" t="s">
        <v>597</v>
      </c>
      <c r="D24" s="250" t="s">
        <v>290</v>
      </c>
      <c r="E24" s="104">
        <v>37813</v>
      </c>
      <c r="F24" s="85" t="s">
        <v>27</v>
      </c>
      <c r="G24" s="240" t="s">
        <v>28</v>
      </c>
      <c r="H24" s="240" t="s">
        <v>29</v>
      </c>
      <c r="I24" s="6">
        <v>6.7</v>
      </c>
      <c r="J24" s="6">
        <v>7.2</v>
      </c>
      <c r="K24" s="6">
        <v>6.1</v>
      </c>
      <c r="L24" s="6">
        <v>6.9</v>
      </c>
      <c r="M24" s="10">
        <v>5.0999999999999996</v>
      </c>
      <c r="N24" s="6">
        <v>6.4</v>
      </c>
      <c r="O24" s="447" t="str">
        <f t="shared" si="0"/>
        <v>TB khá</v>
      </c>
      <c r="P24" s="443">
        <f t="shared" si="1"/>
        <v>6.4</v>
      </c>
    </row>
    <row r="25" spans="1:16" ht="17.25" customHeight="1" x14ac:dyDescent="0.25">
      <c r="A25" s="7">
        <v>17</v>
      </c>
      <c r="B25" s="207" t="s">
        <v>598</v>
      </c>
      <c r="C25" s="249" t="s">
        <v>599</v>
      </c>
      <c r="D25" s="250" t="s">
        <v>600</v>
      </c>
      <c r="E25" s="104">
        <v>38311</v>
      </c>
      <c r="F25" s="85" t="s">
        <v>27</v>
      </c>
      <c r="G25" s="240" t="s">
        <v>28</v>
      </c>
      <c r="H25" s="240" t="s">
        <v>199</v>
      </c>
      <c r="I25" s="6"/>
      <c r="J25" s="6"/>
      <c r="K25" s="6"/>
      <c r="L25" s="6"/>
      <c r="M25" s="10"/>
      <c r="N25" s="6"/>
      <c r="O25" s="447"/>
      <c r="P25" s="443"/>
    </row>
    <row r="26" spans="1:16" ht="17.25" customHeight="1" x14ac:dyDescent="0.25">
      <c r="A26" s="7">
        <v>18</v>
      </c>
      <c r="B26" s="207" t="s">
        <v>601</v>
      </c>
      <c r="C26" s="249" t="s">
        <v>602</v>
      </c>
      <c r="D26" s="250" t="s">
        <v>600</v>
      </c>
      <c r="E26" s="104">
        <v>38191</v>
      </c>
      <c r="F26" s="85" t="s">
        <v>27</v>
      </c>
      <c r="G26" s="240" t="s">
        <v>28</v>
      </c>
      <c r="H26" s="240" t="s">
        <v>199</v>
      </c>
      <c r="I26" s="6"/>
      <c r="J26" s="6"/>
      <c r="K26" s="6"/>
      <c r="L26" s="6"/>
      <c r="M26" s="10"/>
      <c r="N26" s="6"/>
      <c r="O26" s="447"/>
      <c r="P26" s="443"/>
    </row>
    <row r="27" spans="1:16" ht="17.25" customHeight="1" x14ac:dyDescent="0.25">
      <c r="A27" s="7">
        <v>19</v>
      </c>
      <c r="B27" s="207" t="s">
        <v>603</v>
      </c>
      <c r="C27" s="249" t="s">
        <v>604</v>
      </c>
      <c r="D27" s="250" t="s">
        <v>600</v>
      </c>
      <c r="E27" s="104">
        <v>37665</v>
      </c>
      <c r="F27" s="85" t="s">
        <v>27</v>
      </c>
      <c r="G27" s="240" t="s">
        <v>28</v>
      </c>
      <c r="H27" s="240" t="s">
        <v>199</v>
      </c>
      <c r="I27" s="6">
        <v>6.3</v>
      </c>
      <c r="J27" s="6">
        <v>5</v>
      </c>
      <c r="K27" s="6"/>
      <c r="L27" s="6"/>
      <c r="M27" s="10"/>
      <c r="N27" s="6">
        <v>2.2999999999999998</v>
      </c>
      <c r="O27" s="447" t="str">
        <f t="shared" si="0"/>
        <v>Yếu</v>
      </c>
      <c r="P27" s="443">
        <f t="shared" si="1"/>
        <v>2.2999999999999998</v>
      </c>
    </row>
    <row r="28" spans="1:16" ht="17.25" customHeight="1" x14ac:dyDescent="0.25">
      <c r="A28" s="7">
        <v>20</v>
      </c>
      <c r="B28" s="207" t="s">
        <v>605</v>
      </c>
      <c r="C28" s="194" t="s">
        <v>606</v>
      </c>
      <c r="D28" s="250" t="s">
        <v>607</v>
      </c>
      <c r="E28" s="104">
        <v>38068</v>
      </c>
      <c r="F28" s="85" t="s">
        <v>27</v>
      </c>
      <c r="G28" s="240" t="s">
        <v>28</v>
      </c>
      <c r="H28" s="240" t="s">
        <v>199</v>
      </c>
      <c r="I28" s="6"/>
      <c r="J28" s="6"/>
      <c r="K28" s="6"/>
      <c r="L28" s="6"/>
      <c r="M28" s="10"/>
      <c r="N28" s="6"/>
      <c r="O28" s="447"/>
      <c r="P28" s="443"/>
    </row>
    <row r="29" spans="1:16" ht="17.25" customHeight="1" x14ac:dyDescent="0.25">
      <c r="A29" s="7">
        <v>21</v>
      </c>
      <c r="B29" s="207" t="s">
        <v>608</v>
      </c>
      <c r="C29" s="249" t="s">
        <v>609</v>
      </c>
      <c r="D29" s="250" t="s">
        <v>398</v>
      </c>
      <c r="E29" s="104">
        <v>38330</v>
      </c>
      <c r="F29" s="85" t="s">
        <v>27</v>
      </c>
      <c r="G29" s="240" t="s">
        <v>28</v>
      </c>
      <c r="H29" s="240" t="s">
        <v>199</v>
      </c>
      <c r="I29" s="6"/>
      <c r="J29" s="6"/>
      <c r="K29" s="6"/>
      <c r="L29" s="6"/>
      <c r="M29" s="10"/>
      <c r="N29" s="6"/>
      <c r="O29" s="447"/>
      <c r="P29" s="443"/>
    </row>
    <row r="30" spans="1:16" ht="17.25" customHeight="1" x14ac:dyDescent="0.25">
      <c r="A30" s="7">
        <v>22</v>
      </c>
      <c r="B30" s="207" t="s">
        <v>610</v>
      </c>
      <c r="C30" s="249" t="s">
        <v>611</v>
      </c>
      <c r="D30" s="250" t="s">
        <v>612</v>
      </c>
      <c r="E30" s="104">
        <v>38194</v>
      </c>
      <c r="F30" s="85" t="s">
        <v>27</v>
      </c>
      <c r="G30" s="240" t="s">
        <v>28</v>
      </c>
      <c r="H30" s="240" t="s">
        <v>199</v>
      </c>
      <c r="I30" s="6">
        <v>6.3</v>
      </c>
      <c r="J30" s="6">
        <v>5</v>
      </c>
      <c r="K30" s="6">
        <v>6.1</v>
      </c>
      <c r="L30" s="6">
        <v>8</v>
      </c>
      <c r="M30" s="10">
        <v>5.7</v>
      </c>
      <c r="N30" s="6">
        <v>6.1</v>
      </c>
      <c r="O30" s="447" t="str">
        <f t="shared" si="0"/>
        <v>TB khá</v>
      </c>
      <c r="P30" s="443">
        <f t="shared" si="1"/>
        <v>6.1</v>
      </c>
    </row>
    <row r="31" spans="1:16" ht="17.25" customHeight="1" x14ac:dyDescent="0.25">
      <c r="A31" s="7">
        <v>23</v>
      </c>
      <c r="B31" s="207" t="s">
        <v>613</v>
      </c>
      <c r="C31" s="249" t="s">
        <v>614</v>
      </c>
      <c r="D31" s="250" t="s">
        <v>149</v>
      </c>
      <c r="E31" s="104">
        <v>38197</v>
      </c>
      <c r="F31" s="85" t="s">
        <v>27</v>
      </c>
      <c r="G31" s="240" t="s">
        <v>28</v>
      </c>
      <c r="H31" s="240" t="s">
        <v>29</v>
      </c>
      <c r="I31" s="6"/>
      <c r="J31" s="6"/>
      <c r="K31" s="6"/>
      <c r="L31" s="6">
        <v>7</v>
      </c>
      <c r="M31" s="10">
        <v>5.6</v>
      </c>
      <c r="N31" s="6">
        <v>2.1</v>
      </c>
      <c r="O31" s="447" t="str">
        <f t="shared" si="0"/>
        <v>Yếu</v>
      </c>
      <c r="P31" s="443">
        <f t="shared" si="1"/>
        <v>2.1</v>
      </c>
    </row>
    <row r="32" spans="1:16" ht="17.25" customHeight="1" x14ac:dyDescent="0.25">
      <c r="A32" s="7">
        <v>24</v>
      </c>
      <c r="B32" s="207" t="s">
        <v>615</v>
      </c>
      <c r="C32" s="249" t="s">
        <v>489</v>
      </c>
      <c r="D32" s="250" t="s">
        <v>149</v>
      </c>
      <c r="E32" s="104">
        <v>38310</v>
      </c>
      <c r="F32" s="85" t="s">
        <v>27</v>
      </c>
      <c r="G32" s="240" t="s">
        <v>28</v>
      </c>
      <c r="H32" s="240" t="s">
        <v>29</v>
      </c>
      <c r="I32" s="6">
        <v>6.7</v>
      </c>
      <c r="J32" s="6">
        <v>6</v>
      </c>
      <c r="K32" s="6">
        <v>6.1</v>
      </c>
      <c r="L32" s="6">
        <v>7.7</v>
      </c>
      <c r="M32" s="10">
        <v>5.7</v>
      </c>
      <c r="N32" s="6">
        <v>6.4</v>
      </c>
      <c r="O32" s="447" t="str">
        <f t="shared" si="0"/>
        <v>TB khá</v>
      </c>
      <c r="P32" s="443">
        <f t="shared" si="1"/>
        <v>6.4</v>
      </c>
    </row>
    <row r="33" spans="1:16" ht="17.25" customHeight="1" x14ac:dyDescent="0.25">
      <c r="A33" s="7">
        <v>25</v>
      </c>
      <c r="B33" s="207" t="s">
        <v>616</v>
      </c>
      <c r="C33" s="249" t="s">
        <v>421</v>
      </c>
      <c r="D33" s="250" t="s">
        <v>406</v>
      </c>
      <c r="E33" s="251" t="s">
        <v>617</v>
      </c>
      <c r="F33" s="85" t="s">
        <v>618</v>
      </c>
      <c r="G33" s="240" t="s">
        <v>28</v>
      </c>
      <c r="H33" s="240" t="s">
        <v>199</v>
      </c>
      <c r="I33" s="6"/>
      <c r="J33" s="6"/>
      <c r="K33" s="6"/>
      <c r="L33" s="6"/>
      <c r="M33" s="10"/>
      <c r="N33" s="6"/>
      <c r="O33" s="447"/>
      <c r="P33" s="443"/>
    </row>
    <row r="34" spans="1:16" ht="17.25" customHeight="1" x14ac:dyDescent="0.25">
      <c r="A34" s="7">
        <v>26</v>
      </c>
      <c r="B34" s="207" t="s">
        <v>619</v>
      </c>
      <c r="C34" s="249" t="s">
        <v>489</v>
      </c>
      <c r="D34" s="250" t="s">
        <v>273</v>
      </c>
      <c r="E34" s="104">
        <v>38060</v>
      </c>
      <c r="F34" s="85" t="s">
        <v>27</v>
      </c>
      <c r="G34" s="240" t="s">
        <v>28</v>
      </c>
      <c r="H34" s="240" t="s">
        <v>199</v>
      </c>
      <c r="I34" s="6"/>
      <c r="J34" s="6"/>
      <c r="K34" s="6"/>
      <c r="L34" s="6"/>
      <c r="M34" s="10"/>
      <c r="N34" s="6"/>
      <c r="O34" s="447"/>
      <c r="P34" s="443"/>
    </row>
    <row r="35" spans="1:16" ht="17.25" customHeight="1" x14ac:dyDescent="0.25">
      <c r="A35" s="7">
        <v>27</v>
      </c>
      <c r="B35" s="207" t="s">
        <v>620</v>
      </c>
      <c r="C35" s="249" t="s">
        <v>489</v>
      </c>
      <c r="D35" s="250" t="s">
        <v>280</v>
      </c>
      <c r="E35" s="104">
        <v>38184</v>
      </c>
      <c r="F35" s="85" t="s">
        <v>27</v>
      </c>
      <c r="G35" s="240" t="s">
        <v>28</v>
      </c>
      <c r="H35" s="240" t="s">
        <v>199</v>
      </c>
      <c r="I35" s="6"/>
      <c r="J35" s="6">
        <v>5</v>
      </c>
      <c r="K35" s="6"/>
      <c r="L35" s="6"/>
      <c r="M35" s="10">
        <v>1.9</v>
      </c>
      <c r="N35" s="6">
        <v>1.6</v>
      </c>
      <c r="O35" s="447" t="str">
        <f t="shared" si="0"/>
        <v>Yếu</v>
      </c>
      <c r="P35" s="443">
        <f t="shared" si="1"/>
        <v>1.6</v>
      </c>
    </row>
    <row r="36" spans="1:16" ht="17.25" customHeight="1" x14ac:dyDescent="0.25">
      <c r="A36" s="7">
        <v>28</v>
      </c>
      <c r="B36" s="207" t="s">
        <v>621</v>
      </c>
      <c r="C36" s="249" t="s">
        <v>622</v>
      </c>
      <c r="D36" s="250" t="s">
        <v>484</v>
      </c>
      <c r="E36" s="104">
        <v>38047</v>
      </c>
      <c r="F36" s="85" t="s">
        <v>27</v>
      </c>
      <c r="G36" s="240" t="s">
        <v>28</v>
      </c>
      <c r="H36" s="240" t="s">
        <v>199</v>
      </c>
      <c r="I36" s="6">
        <v>6.7</v>
      </c>
      <c r="J36" s="6">
        <v>5</v>
      </c>
      <c r="K36" s="6">
        <v>5</v>
      </c>
      <c r="L36" s="6">
        <v>6.1</v>
      </c>
      <c r="M36" s="10">
        <v>5.0999999999999996</v>
      </c>
      <c r="N36" s="6">
        <v>5.5</v>
      </c>
      <c r="O36" s="447" t="str">
        <f t="shared" si="0"/>
        <v>TB</v>
      </c>
      <c r="P36" s="443">
        <f t="shared" si="1"/>
        <v>5.5</v>
      </c>
    </row>
    <row r="37" spans="1:16" ht="17.25" customHeight="1" x14ac:dyDescent="0.25">
      <c r="A37" s="7">
        <v>29</v>
      </c>
      <c r="B37" s="207" t="s">
        <v>623</v>
      </c>
      <c r="C37" s="249" t="s">
        <v>624</v>
      </c>
      <c r="D37" s="250" t="s">
        <v>625</v>
      </c>
      <c r="E37" s="251" t="s">
        <v>626</v>
      </c>
      <c r="F37" s="85" t="s">
        <v>27</v>
      </c>
      <c r="G37" s="240" t="s">
        <v>28</v>
      </c>
      <c r="H37" s="240" t="s">
        <v>29</v>
      </c>
      <c r="I37" s="6"/>
      <c r="J37" s="6">
        <v>5</v>
      </c>
      <c r="K37" s="6">
        <v>5.4</v>
      </c>
      <c r="L37" s="6">
        <v>7.2</v>
      </c>
      <c r="M37" s="10">
        <v>5</v>
      </c>
      <c r="N37" s="6">
        <v>4.5999999999999996</v>
      </c>
      <c r="O37" s="447" t="str">
        <f t="shared" si="0"/>
        <v>Yếu</v>
      </c>
      <c r="P37" s="443">
        <f t="shared" si="1"/>
        <v>4.5999999999999996</v>
      </c>
    </row>
    <row r="38" spans="1:16" ht="17.25" customHeight="1" x14ac:dyDescent="0.25">
      <c r="A38" s="7">
        <v>30</v>
      </c>
      <c r="B38" s="207" t="s">
        <v>627</v>
      </c>
      <c r="C38" s="249" t="s">
        <v>628</v>
      </c>
      <c r="D38" s="250" t="s">
        <v>233</v>
      </c>
      <c r="E38" s="104">
        <v>38072</v>
      </c>
      <c r="F38" s="85" t="s">
        <v>27</v>
      </c>
      <c r="G38" s="240" t="s">
        <v>28</v>
      </c>
      <c r="H38" s="240" t="s">
        <v>199</v>
      </c>
      <c r="I38" s="6">
        <v>6.7</v>
      </c>
      <c r="J38" s="6">
        <v>5</v>
      </c>
      <c r="K38" s="6">
        <v>5.0999999999999996</v>
      </c>
      <c r="L38" s="6">
        <v>5.9</v>
      </c>
      <c r="M38" s="10">
        <v>5</v>
      </c>
      <c r="N38" s="6">
        <v>5.5</v>
      </c>
      <c r="O38" s="447" t="str">
        <f t="shared" si="0"/>
        <v>TB</v>
      </c>
      <c r="P38" s="443">
        <f t="shared" si="1"/>
        <v>5.5</v>
      </c>
    </row>
    <row r="39" spans="1:16" ht="17.25" customHeight="1" x14ac:dyDescent="0.25">
      <c r="A39" s="7">
        <v>31</v>
      </c>
      <c r="B39" s="207" t="s">
        <v>629</v>
      </c>
      <c r="C39" s="249" t="s">
        <v>630</v>
      </c>
      <c r="D39" s="250" t="s">
        <v>233</v>
      </c>
      <c r="E39" s="104">
        <v>38352</v>
      </c>
      <c r="F39" s="85" t="s">
        <v>27</v>
      </c>
      <c r="G39" s="240" t="s">
        <v>28</v>
      </c>
      <c r="H39" s="240" t="s">
        <v>199</v>
      </c>
      <c r="I39" s="6">
        <v>6.9</v>
      </c>
      <c r="J39" s="6">
        <v>5</v>
      </c>
      <c r="K39" s="6">
        <v>5</v>
      </c>
      <c r="L39" s="6"/>
      <c r="M39" s="10">
        <v>5</v>
      </c>
      <c r="N39" s="6">
        <v>4.5</v>
      </c>
      <c r="O39" s="447" t="str">
        <f t="shared" si="0"/>
        <v>Yếu</v>
      </c>
      <c r="P39" s="443">
        <f t="shared" si="1"/>
        <v>4.5</v>
      </c>
    </row>
    <row r="40" spans="1:16" ht="17.25" customHeight="1" x14ac:dyDescent="0.25">
      <c r="A40" s="7">
        <v>32</v>
      </c>
      <c r="B40" s="207" t="s">
        <v>631</v>
      </c>
      <c r="C40" s="249" t="s">
        <v>632</v>
      </c>
      <c r="D40" s="250" t="s">
        <v>169</v>
      </c>
      <c r="E40" s="104">
        <v>38169</v>
      </c>
      <c r="F40" s="240" t="s">
        <v>348</v>
      </c>
      <c r="G40" s="255" t="s">
        <v>28</v>
      </c>
      <c r="H40" s="240" t="s">
        <v>199</v>
      </c>
      <c r="I40" s="6">
        <v>6.3</v>
      </c>
      <c r="J40" s="6">
        <v>5</v>
      </c>
      <c r="K40" s="6">
        <v>5.0999999999999996</v>
      </c>
      <c r="L40" s="6">
        <v>6</v>
      </c>
      <c r="M40" s="10">
        <v>1.8</v>
      </c>
      <c r="N40" s="6">
        <v>4.9000000000000004</v>
      </c>
      <c r="O40" s="447" t="str">
        <f t="shared" si="0"/>
        <v>Yếu</v>
      </c>
      <c r="P40" s="443">
        <f t="shared" si="1"/>
        <v>4.9000000000000004</v>
      </c>
    </row>
    <row r="41" spans="1:16" ht="17.25" customHeight="1" x14ac:dyDescent="0.25">
      <c r="A41" s="7">
        <v>33</v>
      </c>
      <c r="B41" s="81" t="s">
        <v>633</v>
      </c>
      <c r="C41" s="249" t="s">
        <v>634</v>
      </c>
      <c r="D41" s="250" t="s">
        <v>635</v>
      </c>
      <c r="E41" s="251" t="s">
        <v>636</v>
      </c>
      <c r="F41" s="85" t="s">
        <v>27</v>
      </c>
      <c r="G41" s="240" t="s">
        <v>28</v>
      </c>
      <c r="H41" s="240" t="s">
        <v>29</v>
      </c>
      <c r="I41" s="6">
        <v>6.1</v>
      </c>
      <c r="J41" s="6">
        <v>5</v>
      </c>
      <c r="K41" s="6">
        <v>5</v>
      </c>
      <c r="L41" s="6">
        <v>6.3</v>
      </c>
      <c r="M41" s="10">
        <v>5</v>
      </c>
      <c r="N41" s="6">
        <v>5.4</v>
      </c>
      <c r="O41" s="447" t="str">
        <f t="shared" si="0"/>
        <v>TB</v>
      </c>
      <c r="P41" s="443">
        <f t="shared" si="1"/>
        <v>5.4</v>
      </c>
    </row>
    <row r="42" spans="1:16" ht="17.25" customHeight="1" x14ac:dyDescent="0.25">
      <c r="A42" s="7">
        <v>34</v>
      </c>
      <c r="B42" s="81" t="s">
        <v>637</v>
      </c>
      <c r="C42" s="249" t="s">
        <v>638</v>
      </c>
      <c r="D42" s="250" t="s">
        <v>639</v>
      </c>
      <c r="E42" s="104">
        <v>38154</v>
      </c>
      <c r="F42" s="85" t="s">
        <v>27</v>
      </c>
      <c r="G42" s="240" t="s">
        <v>28</v>
      </c>
      <c r="H42" s="240" t="s">
        <v>199</v>
      </c>
      <c r="I42" s="6"/>
      <c r="J42" s="6"/>
      <c r="K42" s="6">
        <v>5</v>
      </c>
      <c r="L42" s="6">
        <v>6.1</v>
      </c>
      <c r="M42" s="10">
        <v>5</v>
      </c>
      <c r="N42" s="6">
        <v>3.1</v>
      </c>
      <c r="O42" s="447" t="str">
        <f t="shared" si="0"/>
        <v>Yếu</v>
      </c>
      <c r="P42" s="443">
        <f t="shared" si="1"/>
        <v>3.1</v>
      </c>
    </row>
    <row r="43" spans="1:16" ht="17.25" customHeight="1" x14ac:dyDescent="0.25">
      <c r="A43" s="7">
        <v>35</v>
      </c>
      <c r="B43" s="111" t="s">
        <v>640</v>
      </c>
      <c r="C43" s="272" t="s">
        <v>641</v>
      </c>
      <c r="D43" s="273" t="s">
        <v>449</v>
      </c>
      <c r="E43" s="104">
        <v>37858</v>
      </c>
      <c r="F43" s="240" t="s">
        <v>444</v>
      </c>
      <c r="G43" s="240" t="s">
        <v>28</v>
      </c>
      <c r="H43" s="240" t="s">
        <v>199</v>
      </c>
      <c r="I43" s="6">
        <v>6.5</v>
      </c>
      <c r="J43" s="6">
        <v>5</v>
      </c>
      <c r="K43" s="6">
        <v>5</v>
      </c>
      <c r="L43" s="6">
        <v>8</v>
      </c>
      <c r="M43" s="10">
        <v>5.5</v>
      </c>
      <c r="N43" s="6">
        <v>5.8</v>
      </c>
      <c r="O43" s="447" t="str">
        <f t="shared" si="0"/>
        <v>TB</v>
      </c>
      <c r="P43" s="443">
        <f t="shared" si="1"/>
        <v>5.8</v>
      </c>
    </row>
    <row r="44" spans="1:16" ht="17.25" customHeight="1" x14ac:dyDescent="0.25">
      <c r="A44" s="7">
        <v>36</v>
      </c>
      <c r="B44" s="111" t="s">
        <v>642</v>
      </c>
      <c r="C44" s="272" t="s">
        <v>643</v>
      </c>
      <c r="D44" s="273" t="s">
        <v>644</v>
      </c>
      <c r="E44" s="104">
        <v>38146</v>
      </c>
      <c r="F44" s="85" t="s">
        <v>27</v>
      </c>
      <c r="G44" s="240" t="s">
        <v>28</v>
      </c>
      <c r="H44" s="240" t="s">
        <v>199</v>
      </c>
      <c r="I44" s="6"/>
      <c r="J44" s="6">
        <v>2</v>
      </c>
      <c r="K44" s="6"/>
      <c r="L44" s="6"/>
      <c r="M44" s="10">
        <v>1.8</v>
      </c>
      <c r="N44" s="6">
        <v>0.8</v>
      </c>
      <c r="O44" s="447" t="str">
        <f t="shared" si="0"/>
        <v>Yếu</v>
      </c>
      <c r="P44" s="443">
        <f t="shared" si="1"/>
        <v>0.8</v>
      </c>
    </row>
    <row r="45" spans="1:16" ht="17.25" customHeight="1" x14ac:dyDescent="0.25">
      <c r="A45" s="7">
        <v>37</v>
      </c>
      <c r="B45" s="111" t="s">
        <v>645</v>
      </c>
      <c r="C45" s="272" t="s">
        <v>646</v>
      </c>
      <c r="D45" s="273" t="s">
        <v>647</v>
      </c>
      <c r="E45" s="104">
        <v>38154</v>
      </c>
      <c r="F45" s="85" t="s">
        <v>27</v>
      </c>
      <c r="G45" s="240" t="s">
        <v>28</v>
      </c>
      <c r="H45" s="240" t="s">
        <v>199</v>
      </c>
      <c r="I45" s="6">
        <v>6.5</v>
      </c>
      <c r="J45" s="6">
        <v>5</v>
      </c>
      <c r="K45" s="6">
        <v>5</v>
      </c>
      <c r="L45" s="6">
        <v>7.8</v>
      </c>
      <c r="M45" s="10">
        <v>5.7</v>
      </c>
      <c r="N45" s="6">
        <v>5.8</v>
      </c>
      <c r="O45" s="447" t="str">
        <f t="shared" si="0"/>
        <v>TB</v>
      </c>
      <c r="P45" s="443">
        <f t="shared" si="1"/>
        <v>5.8</v>
      </c>
    </row>
    <row r="46" spans="1:16" ht="17.25" customHeight="1" x14ac:dyDescent="0.25">
      <c r="A46" s="8">
        <v>38</v>
      </c>
      <c r="B46" s="113" t="s">
        <v>648</v>
      </c>
      <c r="C46" s="274" t="s">
        <v>649</v>
      </c>
      <c r="D46" s="275" t="s">
        <v>169</v>
      </c>
      <c r="E46" s="256">
        <v>37873</v>
      </c>
      <c r="F46" s="96" t="s">
        <v>27</v>
      </c>
      <c r="G46" s="119" t="s">
        <v>28</v>
      </c>
      <c r="H46" s="119" t="s">
        <v>29</v>
      </c>
      <c r="I46" s="14"/>
      <c r="J46" s="14"/>
      <c r="K46" s="14"/>
      <c r="L46" s="14"/>
      <c r="M46" s="34"/>
      <c r="N46" s="14"/>
      <c r="O46" s="14"/>
    </row>
    <row r="47" spans="1:16" ht="15.95" customHeight="1" x14ac:dyDescent="0.25">
      <c r="A47" s="36"/>
      <c r="B47" s="9"/>
      <c r="C47" s="19"/>
      <c r="E47" s="9"/>
      <c r="F47" s="469"/>
      <c r="G47" s="469"/>
      <c r="H47" s="469"/>
      <c r="I47" s="44"/>
      <c r="J47" s="44"/>
      <c r="K47" s="492" t="s">
        <v>650</v>
      </c>
      <c r="L47" s="492"/>
      <c r="M47" s="492"/>
      <c r="N47" s="492"/>
      <c r="O47" s="492"/>
    </row>
    <row r="48" spans="1:16" ht="15.95" customHeight="1" x14ac:dyDescent="0.25">
      <c r="A48" s="466"/>
      <c r="B48" s="487" t="s">
        <v>65</v>
      </c>
      <c r="C48" s="487"/>
      <c r="D48" s="466"/>
      <c r="E48" s="466"/>
      <c r="F48" s="466"/>
      <c r="G48" s="466"/>
      <c r="H48" s="469"/>
      <c r="I48" s="44"/>
      <c r="J48" s="44"/>
      <c r="K48" s="487" t="s">
        <v>66</v>
      </c>
      <c r="L48" s="487"/>
      <c r="M48" s="487"/>
      <c r="N48" s="487"/>
      <c r="O48" s="487"/>
    </row>
    <row r="49" spans="2:17" ht="16.5" customHeight="1" x14ac:dyDescent="0.25">
      <c r="B49" s="469"/>
      <c r="E49" s="59"/>
      <c r="F49" s="59"/>
      <c r="G49" s="9"/>
      <c r="H49" s="469"/>
      <c r="I49" s="44"/>
      <c r="J49" s="44"/>
      <c r="K49" s="487" t="s">
        <v>67</v>
      </c>
      <c r="L49" s="487"/>
      <c r="M49" s="487"/>
      <c r="N49" s="487"/>
      <c r="O49" s="487"/>
    </row>
    <row r="50" spans="2:17" ht="18" customHeight="1" x14ac:dyDescent="0.25">
      <c r="B50" s="469"/>
      <c r="E50" s="59"/>
      <c r="F50" s="59"/>
      <c r="G50" s="9"/>
      <c r="H50" s="469"/>
      <c r="I50" s="44"/>
      <c r="J50" s="44"/>
      <c r="K50" s="44"/>
      <c r="L50" s="44"/>
      <c r="N50" s="44"/>
    </row>
    <row r="51" spans="2:17" ht="18" customHeight="1" x14ac:dyDescent="0.25">
      <c r="B51" s="469"/>
      <c r="E51" s="59"/>
      <c r="F51" s="59"/>
      <c r="G51" s="9"/>
      <c r="H51" s="469"/>
      <c r="I51" s="44"/>
      <c r="J51" s="44"/>
      <c r="K51" s="44"/>
      <c r="L51" s="44"/>
      <c r="N51" s="44"/>
    </row>
    <row r="52" spans="2:17" ht="18" customHeight="1" x14ac:dyDescent="0.25">
      <c r="B52" s="469"/>
      <c r="E52" s="59"/>
      <c r="F52" s="59"/>
      <c r="G52" s="9"/>
      <c r="H52" s="469"/>
      <c r="I52" s="44"/>
      <c r="J52" s="44"/>
      <c r="K52" s="44"/>
      <c r="L52" s="44"/>
      <c r="N52" s="44"/>
    </row>
    <row r="53" spans="2:17" ht="16.5" x14ac:dyDescent="0.25">
      <c r="B53" s="487" t="s">
        <v>68</v>
      </c>
      <c r="C53" s="487"/>
      <c r="D53" s="61"/>
      <c r="E53" s="61"/>
      <c r="F53" s="61"/>
      <c r="G53" s="61"/>
      <c r="H53" s="469"/>
      <c r="I53" s="44"/>
      <c r="J53" s="44"/>
      <c r="K53" s="487" t="s">
        <v>69</v>
      </c>
      <c r="L53" s="487"/>
      <c r="M53" s="487"/>
      <c r="N53" s="487"/>
      <c r="O53" s="487"/>
    </row>
    <row r="55" spans="2:17" ht="16.5" x14ac:dyDescent="0.25">
      <c r="B55" s="44"/>
      <c r="C55" s="44"/>
      <c r="E55" s="9"/>
      <c r="F55" s="469"/>
      <c r="G55" s="469"/>
      <c r="H55" s="469"/>
      <c r="I55" s="59"/>
      <c r="J55" s="59"/>
      <c r="K55" s="58"/>
      <c r="L55" s="58"/>
      <c r="M55" s="59"/>
      <c r="N55" s="44"/>
      <c r="O55" s="44"/>
      <c r="P55" s="44"/>
      <c r="Q55" s="44"/>
    </row>
    <row r="57" spans="2:17" ht="16.5" x14ac:dyDescent="0.25">
      <c r="B57" s="448" t="s">
        <v>70</v>
      </c>
      <c r="C57" s="449" t="s">
        <v>71</v>
      </c>
      <c r="D57" s="450" t="s">
        <v>72</v>
      </c>
      <c r="E57" s="268">
        <v>37858</v>
      </c>
      <c r="F57" s="269" t="s">
        <v>444</v>
      </c>
      <c r="G57" s="269" t="s">
        <v>28</v>
      </c>
      <c r="H57" s="269" t="s">
        <v>199</v>
      </c>
    </row>
    <row r="58" spans="2:17" ht="15.75" x14ac:dyDescent="0.25">
      <c r="B58" s="451" t="s">
        <v>73</v>
      </c>
      <c r="C58" s="419">
        <f>COUNTIF(O$9:O$46,"Xuất sắc")</f>
        <v>0</v>
      </c>
      <c r="D58" s="452">
        <f>C58*100/29</f>
        <v>0</v>
      </c>
      <c r="E58" s="104">
        <v>38146</v>
      </c>
      <c r="F58" s="85" t="s">
        <v>27</v>
      </c>
      <c r="G58" s="240" t="s">
        <v>28</v>
      </c>
      <c r="H58" s="240" t="s">
        <v>199</v>
      </c>
    </row>
    <row r="59" spans="2:17" ht="15.75" x14ac:dyDescent="0.25">
      <c r="B59" s="453" t="s">
        <v>74</v>
      </c>
      <c r="C59" s="419">
        <f>COUNTIF(O$9:O$46,"GIỎI")</f>
        <v>0</v>
      </c>
      <c r="D59" s="452">
        <f t="shared" ref="D59:D63" si="2">C59*100/29</f>
        <v>0</v>
      </c>
      <c r="E59" s="104">
        <v>38154</v>
      </c>
      <c r="F59" s="85" t="s">
        <v>27</v>
      </c>
      <c r="G59" s="240" t="s">
        <v>28</v>
      </c>
      <c r="H59" s="240" t="s">
        <v>199</v>
      </c>
    </row>
    <row r="60" spans="2:17" ht="15.75" x14ac:dyDescent="0.25">
      <c r="B60" s="454" t="s">
        <v>75</v>
      </c>
      <c r="C60" s="419">
        <f>COUNTIF(O$9:O$46,"KHÁ")</f>
        <v>1</v>
      </c>
      <c r="D60" s="452">
        <f t="shared" si="2"/>
        <v>3.4482758620689653</v>
      </c>
      <c r="E60" s="104">
        <v>37873</v>
      </c>
      <c r="F60" s="85" t="s">
        <v>27</v>
      </c>
      <c r="G60" s="240" t="s">
        <v>28</v>
      </c>
      <c r="H60" s="240" t="s">
        <v>29</v>
      </c>
    </row>
    <row r="61" spans="2:17" ht="15.75" x14ac:dyDescent="0.25">
      <c r="B61" s="454" t="s">
        <v>76</v>
      </c>
      <c r="C61" s="419">
        <f>COUNTIF(O$9:O$46,"TB KHÁ")</f>
        <v>6</v>
      </c>
      <c r="D61" s="452">
        <f t="shared" si="2"/>
        <v>20.689655172413794</v>
      </c>
      <c r="E61" s="104">
        <v>38154</v>
      </c>
      <c r="F61" s="85" t="s">
        <v>27</v>
      </c>
      <c r="G61" s="240" t="s">
        <v>28</v>
      </c>
      <c r="H61" s="240" t="s">
        <v>199</v>
      </c>
    </row>
    <row r="62" spans="2:17" ht="16.5" x14ac:dyDescent="0.25">
      <c r="B62" s="453" t="s">
        <v>77</v>
      </c>
      <c r="C62" s="419">
        <f>COUNTIF(O$9:O$46,"TB")</f>
        <v>9</v>
      </c>
      <c r="D62" s="452">
        <f t="shared" si="2"/>
        <v>31.03448275862069</v>
      </c>
      <c r="E62" s="270"/>
      <c r="F62" s="270"/>
      <c r="G62" s="271"/>
      <c r="H62" s="271"/>
    </row>
    <row r="63" spans="2:17" ht="15.75" x14ac:dyDescent="0.25">
      <c r="B63" s="455" t="s">
        <v>78</v>
      </c>
      <c r="C63" s="419">
        <f>COUNTIF(O$9:O$46,"YẾU")</f>
        <v>13</v>
      </c>
      <c r="D63" s="452">
        <f t="shared" si="2"/>
        <v>44.827586206896555</v>
      </c>
      <c r="E63" s="469"/>
      <c r="F63" s="469"/>
      <c r="G63" s="469"/>
      <c r="H63" s="469"/>
    </row>
    <row r="64" spans="2:17" ht="15.75" x14ac:dyDescent="0.25">
      <c r="B64" s="456" t="s">
        <v>79</v>
      </c>
      <c r="C64" s="457">
        <f>SUM(C58:C63)</f>
        <v>29</v>
      </c>
      <c r="D64" s="457">
        <f>SUM(D58:D63)</f>
        <v>100</v>
      </c>
      <c r="E64" s="469"/>
      <c r="F64" s="469"/>
      <c r="G64" s="469"/>
      <c r="H64" s="469"/>
    </row>
  </sheetData>
  <mergeCells count="13">
    <mergeCell ref="A4:O4"/>
    <mergeCell ref="A5:O5"/>
    <mergeCell ref="A1:H1"/>
    <mergeCell ref="A2:H2"/>
    <mergeCell ref="A3:H3"/>
    <mergeCell ref="I1:O1"/>
    <mergeCell ref="I2:O2"/>
    <mergeCell ref="K47:O47"/>
    <mergeCell ref="K48:O48"/>
    <mergeCell ref="K49:O49"/>
    <mergeCell ref="K53:O53"/>
    <mergeCell ref="B48:C48"/>
    <mergeCell ref="B53:C53"/>
  </mergeCells>
  <conditionalFormatting sqref="L9:L46 H9:J46 N46:O46 I56:O63 N9:N45">
    <cfRule type="cellIs" dxfId="23" priority="23" stopIfTrue="1" operator="lessThan">
      <formula>5</formula>
    </cfRule>
  </conditionalFormatting>
  <conditionalFormatting sqref="H9:H46">
    <cfRule type="cellIs" dxfId="22" priority="24" stopIfTrue="1" operator="lessThan">
      <formula>5</formula>
    </cfRule>
  </conditionalFormatting>
  <conditionalFormatting sqref="A3">
    <cfRule type="cellIs" dxfId="21" priority="17" stopIfTrue="1" operator="lessThan">
      <formula>5</formula>
    </cfRule>
  </conditionalFormatting>
  <conditionalFormatting sqref="A2">
    <cfRule type="cellIs" dxfId="20" priority="18" stopIfTrue="1" operator="lessThan">
      <formula>5</formula>
    </cfRule>
  </conditionalFormatting>
  <conditionalFormatting sqref="K9:K46">
    <cfRule type="cellIs" dxfId="19" priority="16" stopIfTrue="1" operator="lessThan">
      <formula>5</formula>
    </cfRule>
  </conditionalFormatting>
  <conditionalFormatting sqref="M9:M46">
    <cfRule type="cellIs" dxfId="18" priority="15" stopIfTrue="1" operator="lessThan">
      <formula>5</formula>
    </cfRule>
  </conditionalFormatting>
  <conditionalFormatting sqref="P9:P45">
    <cfRule type="cellIs" dxfId="17" priority="13" stopIfTrue="1" operator="lessThan">
      <formula>5</formula>
    </cfRule>
  </conditionalFormatting>
  <conditionalFormatting sqref="P9:P45">
    <cfRule type="cellIs" dxfId="16" priority="14" stopIfTrue="1" operator="lessThan">
      <formula>5</formula>
    </cfRule>
  </conditionalFormatting>
  <conditionalFormatting sqref="O9:O45">
    <cfRule type="cellIs" dxfId="15" priority="12" stopIfTrue="1" operator="lessThan">
      <formula>5</formula>
    </cfRule>
  </conditionalFormatting>
  <conditionalFormatting sqref="O9:O45">
    <cfRule type="cellIs" dxfId="14" priority="11" stopIfTrue="1" operator="lessThan">
      <formula>5</formula>
    </cfRule>
  </conditionalFormatting>
  <conditionalFormatting sqref="O9:O45">
    <cfRule type="cellIs" dxfId="13" priority="10" stopIfTrue="1" operator="lessThan">
      <formula>5</formula>
    </cfRule>
  </conditionalFormatting>
  <conditionalFormatting sqref="O9:O45">
    <cfRule type="cellIs" dxfId="12" priority="9" stopIfTrue="1" operator="lessThan">
      <formula>5</formula>
    </cfRule>
  </conditionalFormatting>
  <conditionalFormatting sqref="O9:O45">
    <cfRule type="cellIs" dxfId="11" priority="8" stopIfTrue="1" operator="lessThan">
      <formula>5</formula>
    </cfRule>
  </conditionalFormatting>
  <conditionalFormatting sqref="O9:O45">
    <cfRule type="cellIs" priority="1" stopIfTrue="1" operator="greaterThan">
      <formula>5</formula>
    </cfRule>
    <cfRule type="cellIs" dxfId="10" priority="2" stopIfTrue="1" operator="lessThan">
      <formula>5</formula>
    </cfRule>
    <cfRule type="cellIs" dxfId="9" priority="3" stopIfTrue="1" operator="greaterThan">
      <formula>5</formula>
    </cfRule>
    <cfRule type="cellIs" dxfId="8" priority="4" stopIfTrue="1" operator="greaterThan">
      <formula>5</formula>
    </cfRule>
    <cfRule type="cellIs" dxfId="7" priority="5" stopIfTrue="1" operator="greaterThan">
      <formula>5</formula>
    </cfRule>
    <cfRule type="cellIs" dxfId="6" priority="6" stopIfTrue="1" operator="greaterThan">
      <formula>5</formula>
    </cfRule>
    <cfRule type="cellIs" dxfId="5" priority="7" stopIfTrue="1" operator="greaterThan">
      <formula>5</formula>
    </cfRule>
  </conditionalFormatting>
  <pageMargins left="0.45" right="0.2" top="0.25" bottom="0.25" header="0.3" footer="0.3"/>
  <pageSetup paperSize="9"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B3DBDFAF96C3E94D88411B0CD599DA55" ma:contentTypeVersion="2" ma:contentTypeDescription="Tạo tài liệu mới." ma:contentTypeScope="" ma:versionID="28fde850c30086cf5dad495ddae0c9e6">
  <xsd:schema xmlns:xsd="http://www.w3.org/2001/XMLSchema" xmlns:xs="http://www.w3.org/2001/XMLSchema" xmlns:p="http://schemas.microsoft.com/office/2006/metadata/properties" xmlns:ns2="63315706-41b7-4cba-a75c-b3eccc03439c" targetNamespace="http://schemas.microsoft.com/office/2006/metadata/properties" ma:root="true" ma:fieldsID="30e18bb28a0aff6e15dd937db48647af" ns2:_="">
    <xsd:import namespace="63315706-41b7-4cba-a75c-b3eccc034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15706-41b7-4cba-a75c-b3eccc0343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62942-9C0E-41A6-875E-BC8BCB714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BDCDF4-A400-4051-BBA3-43CA2D060A6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3315706-41b7-4cba-a75c-b3eccc03439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0740BD-8501-42B2-BA2D-1B6B550C2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15706-41b7-4cba-a75c-b3eccc034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TH20A</vt:lpstr>
      <vt:lpstr>NL20A</vt:lpstr>
      <vt:lpstr>CK20A hủy 6-2020</vt:lpstr>
      <vt:lpstr>TP20A</vt:lpstr>
      <vt:lpstr>KT20A</vt:lpstr>
      <vt:lpstr>ĐĐ20B</vt:lpstr>
      <vt:lpstr>KT20B</vt:lpstr>
      <vt:lpstr>NL20B</vt:lpstr>
      <vt:lpstr>TH20B</vt:lpstr>
      <vt:lpstr>văn hóa k20</vt:lpstr>
      <vt:lpstr>ĐĐ20B!Print_Titles</vt:lpstr>
      <vt:lpstr>NL20A!Print_Titles</vt:lpstr>
      <vt:lpstr>NL20B!Print_Titles</vt:lpstr>
      <vt:lpstr>TH20B!Print_Titles</vt:lpstr>
      <vt:lpstr>TP20A!Print_Titles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ThuSam</cp:lastModifiedBy>
  <cp:revision/>
  <cp:lastPrinted>2020-08-21T03:27:30Z</cp:lastPrinted>
  <dcterms:created xsi:type="dcterms:W3CDTF">2011-12-12T07:25:17Z</dcterms:created>
  <dcterms:modified xsi:type="dcterms:W3CDTF">2020-08-21T03:56:21Z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0x010100B3DBDFAF96C3E94D88411B0CD599DA55</vt:lpwstr>
  </property>
</Properties>
</file>